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5" yWindow="-15" windowWidth="14520" windowHeight="13365"/>
  </bookViews>
  <sheets>
    <sheet name="Rekapitulace stavby" sheetId="1" r:id="rId1"/>
    <sheet name="IO 200, IO 201 - Komunika..." sheetId="2" r:id="rId2"/>
  </sheets>
  <definedNames>
    <definedName name="_xlnm.Print_Titles" localSheetId="1">'IO 200, IO 201 - Komunika...'!$117:$117</definedName>
    <definedName name="_xlnm.Print_Titles" localSheetId="0">'Rekapitulace stavby'!$85:$85</definedName>
    <definedName name="_xlnm.Print_Area" localSheetId="1">'IO 200, IO 201 - Komunika...'!$C$4:$Q$70,'IO 200, IO 201 - Komunika...'!$C$76:$Q$101,'IO 200, IO 201 - Komunika...'!$C$107:$Q$262</definedName>
    <definedName name="_xlnm.Print_Area" localSheetId="0">'Rekapitulace stavby'!$C$4:$AP$70,'Rekapitulace stavby'!$C$76:$AP$92</definedName>
  </definedNames>
  <calcPr calcId="125725"/>
</workbook>
</file>

<file path=xl/calcChain.xml><?xml version="1.0" encoding="utf-8"?>
<calcChain xmlns="http://schemas.openxmlformats.org/spreadsheetml/2006/main">
  <c r="AY88" i="1"/>
  <c r="AX88"/>
  <c r="BI262" i="2"/>
  <c r="BH262"/>
  <c r="BG262"/>
  <c r="BF262"/>
  <c r="AA262"/>
  <c r="AA261" s="1"/>
  <c r="Y262"/>
  <c r="Y261" s="1"/>
  <c r="W262"/>
  <c r="W261" s="1"/>
  <c r="BK262"/>
  <c r="BK261" s="1"/>
  <c r="N261" s="1"/>
  <c r="N97" s="1"/>
  <c r="N262"/>
  <c r="BE262" s="1"/>
  <c r="BI257"/>
  <c r="BH257"/>
  <c r="BG257"/>
  <c r="BF257"/>
  <c r="AA257"/>
  <c r="Y257"/>
  <c r="W257"/>
  <c r="BK257"/>
  <c r="N257"/>
  <c r="BE257" s="1"/>
  <c r="BI255"/>
  <c r="BH255"/>
  <c r="BG255"/>
  <c r="BF255"/>
  <c r="AA255"/>
  <c r="Y255"/>
  <c r="W255"/>
  <c r="BK255"/>
  <c r="N255"/>
  <c r="BE255" s="1"/>
  <c r="BI253"/>
  <c r="BH253"/>
  <c r="BG253"/>
  <c r="BF253"/>
  <c r="BE253"/>
  <c r="AA253"/>
  <c r="Y253"/>
  <c r="W253"/>
  <c r="BK253"/>
  <c r="N253"/>
  <c r="BI248"/>
  <c r="BH248"/>
  <c r="BG248"/>
  <c r="BF248"/>
  <c r="BE248"/>
  <c r="AA248"/>
  <c r="AA247" s="1"/>
  <c r="Y248"/>
  <c r="Y247" s="1"/>
  <c r="W248"/>
  <c r="W247" s="1"/>
  <c r="BK248"/>
  <c r="BK247" s="1"/>
  <c r="N247" s="1"/>
  <c r="N96" s="1"/>
  <c r="N248"/>
  <c r="BI245"/>
  <c r="BH245"/>
  <c r="BG245"/>
  <c r="BF245"/>
  <c r="AA245"/>
  <c r="Y245"/>
  <c r="W245"/>
  <c r="BK245"/>
  <c r="N245"/>
  <c r="BE245" s="1"/>
  <c r="BI243"/>
  <c r="BH243"/>
  <c r="BG243"/>
  <c r="BF243"/>
  <c r="AA243"/>
  <c r="Y243"/>
  <c r="W243"/>
  <c r="BK243"/>
  <c r="N243"/>
  <c r="BE243" s="1"/>
  <c r="BI241"/>
  <c r="BH241"/>
  <c r="BG241"/>
  <c r="BF241"/>
  <c r="AA241"/>
  <c r="Y241"/>
  <c r="W241"/>
  <c r="BK241"/>
  <c r="N241"/>
  <c r="BE241" s="1"/>
  <c r="BI240"/>
  <c r="BH240"/>
  <c r="BG240"/>
  <c r="BF240"/>
  <c r="AA240"/>
  <c r="Y240"/>
  <c r="W240"/>
  <c r="BK240"/>
  <c r="N240"/>
  <c r="BE240" s="1"/>
  <c r="BI238"/>
  <c r="BH238"/>
  <c r="BG238"/>
  <c r="BF238"/>
  <c r="AA238"/>
  <c r="Y238"/>
  <c r="W238"/>
  <c r="BK238"/>
  <c r="N238"/>
  <c r="BE238" s="1"/>
  <c r="BI237"/>
  <c r="BH237"/>
  <c r="BG237"/>
  <c r="BF237"/>
  <c r="AA237"/>
  <c r="Y237"/>
  <c r="W237"/>
  <c r="BK237"/>
  <c r="N237"/>
  <c r="BE237" s="1"/>
  <c r="BI236"/>
  <c r="BH236"/>
  <c r="BG236"/>
  <c r="BF236"/>
  <c r="BE236"/>
  <c r="AA236"/>
  <c r="Y236"/>
  <c r="W236"/>
  <c r="BK236"/>
  <c r="N236"/>
  <c r="BI232"/>
  <c r="BH232"/>
  <c r="BG232"/>
  <c r="BF232"/>
  <c r="AA232"/>
  <c r="Y232"/>
  <c r="W232"/>
  <c r="BK232"/>
  <c r="N232"/>
  <c r="BE232" s="1"/>
  <c r="BI230"/>
  <c r="BH230"/>
  <c r="BG230"/>
  <c r="BF230"/>
  <c r="AA230"/>
  <c r="Y230"/>
  <c r="W230"/>
  <c r="BK230"/>
  <c r="N230"/>
  <c r="BE230" s="1"/>
  <c r="BI229"/>
  <c r="BH229"/>
  <c r="BG229"/>
  <c r="BF229"/>
  <c r="AA229"/>
  <c r="Y229"/>
  <c r="W229"/>
  <c r="BK229"/>
  <c r="N229"/>
  <c r="BE229" s="1"/>
  <c r="BI228"/>
  <c r="BH228"/>
  <c r="BG228"/>
  <c r="BF228"/>
  <c r="AA228"/>
  <c r="Y228"/>
  <c r="W228"/>
  <c r="BK228"/>
  <c r="N228"/>
  <c r="BE228" s="1"/>
  <c r="BI227"/>
  <c r="BH227"/>
  <c r="BG227"/>
  <c r="BF227"/>
  <c r="AA227"/>
  <c r="Y227"/>
  <c r="W227"/>
  <c r="BK227"/>
  <c r="N227"/>
  <c r="BE227" s="1"/>
  <c r="BI226"/>
  <c r="BH226"/>
  <c r="BG226"/>
  <c r="BF226"/>
  <c r="AA226"/>
  <c r="Y226"/>
  <c r="W226"/>
  <c r="BK226"/>
  <c r="N226"/>
  <c r="BE226" s="1"/>
  <c r="BI225"/>
  <c r="BH225"/>
  <c r="BG225"/>
  <c r="BF225"/>
  <c r="AA225"/>
  <c r="Y225"/>
  <c r="W225"/>
  <c r="BK225"/>
  <c r="N225"/>
  <c r="BE225" s="1"/>
  <c r="BI224"/>
  <c r="BH224"/>
  <c r="BG224"/>
  <c r="BF224"/>
  <c r="AA224"/>
  <c r="Y224"/>
  <c r="W224"/>
  <c r="BK224"/>
  <c r="N224"/>
  <c r="BE224" s="1"/>
  <c r="BI223"/>
  <c r="BH223"/>
  <c r="BG223"/>
  <c r="BF223"/>
  <c r="AA223"/>
  <c r="Y223"/>
  <c r="W223"/>
  <c r="BK223"/>
  <c r="N223"/>
  <c r="BE223" s="1"/>
  <c r="BI221"/>
  <c r="BH221"/>
  <c r="BG221"/>
  <c r="BF221"/>
  <c r="AA221"/>
  <c r="AA220" s="1"/>
  <c r="Y221"/>
  <c r="Y220" s="1"/>
  <c r="W221"/>
  <c r="W220" s="1"/>
  <c r="BK221"/>
  <c r="N221"/>
  <c r="BE221" s="1"/>
  <c r="BI219"/>
  <c r="BH219"/>
  <c r="BG219"/>
  <c r="BF219"/>
  <c r="AA219"/>
  <c r="Y219"/>
  <c r="W219"/>
  <c r="BK219"/>
  <c r="N219"/>
  <c r="BE219" s="1"/>
  <c r="BI217"/>
  <c r="BH217"/>
  <c r="BG217"/>
  <c r="BF217"/>
  <c r="AA217"/>
  <c r="Y217"/>
  <c r="W217"/>
  <c r="BK217"/>
  <c r="N217"/>
  <c r="BE217" s="1"/>
  <c r="BI216"/>
  <c r="BH216"/>
  <c r="BG216"/>
  <c r="BF216"/>
  <c r="AA216"/>
  <c r="Y216"/>
  <c r="W216"/>
  <c r="BK216"/>
  <c r="N216"/>
  <c r="BE216" s="1"/>
  <c r="BI214"/>
  <c r="BH214"/>
  <c r="BG214"/>
  <c r="BF214"/>
  <c r="AA214"/>
  <c r="Y214"/>
  <c r="W214"/>
  <c r="BK214"/>
  <c r="N214"/>
  <c r="BE214" s="1"/>
  <c r="BI213"/>
  <c r="BH213"/>
  <c r="BG213"/>
  <c r="BF213"/>
  <c r="AA213"/>
  <c r="Y213"/>
  <c r="W213"/>
  <c r="BK213"/>
  <c r="N213"/>
  <c r="BE213" s="1"/>
  <c r="BI212"/>
  <c r="BH212"/>
  <c r="BG212"/>
  <c r="BF212"/>
  <c r="AA212"/>
  <c r="Y212"/>
  <c r="W212"/>
  <c r="BK212"/>
  <c r="N212"/>
  <c r="BE212" s="1"/>
  <c r="BI211"/>
  <c r="BH211"/>
  <c r="BG211"/>
  <c r="BF211"/>
  <c r="AA211"/>
  <c r="AA210" s="1"/>
  <c r="Y211"/>
  <c r="Y210" s="1"/>
  <c r="W211"/>
  <c r="W210" s="1"/>
  <c r="BK211"/>
  <c r="N211"/>
  <c r="BE211" s="1"/>
  <c r="BI209"/>
  <c r="BH209"/>
  <c r="BG209"/>
  <c r="BF209"/>
  <c r="AA209"/>
  <c r="Y209"/>
  <c r="W209"/>
  <c r="BK209"/>
  <c r="N209"/>
  <c r="BE209" s="1"/>
  <c r="BI204"/>
  <c r="BH204"/>
  <c r="BG204"/>
  <c r="BF204"/>
  <c r="AA204"/>
  <c r="Y204"/>
  <c r="W204"/>
  <c r="BK204"/>
  <c r="N204"/>
  <c r="BE204" s="1"/>
  <c r="BI202"/>
  <c r="BH202"/>
  <c r="BG202"/>
  <c r="BF202"/>
  <c r="AA202"/>
  <c r="Y202"/>
  <c r="W202"/>
  <c r="BK202"/>
  <c r="N202"/>
  <c r="BE202" s="1"/>
  <c r="BI200"/>
  <c r="BH200"/>
  <c r="BG200"/>
  <c r="BF200"/>
  <c r="BE200"/>
  <c r="AA200"/>
  <c r="Y200"/>
  <c r="W200"/>
  <c r="BK200"/>
  <c r="N200"/>
  <c r="BI197"/>
  <c r="BH197"/>
  <c r="BG197"/>
  <c r="BF197"/>
  <c r="AA197"/>
  <c r="Y197"/>
  <c r="W197"/>
  <c r="BK197"/>
  <c r="N197"/>
  <c r="BE197" s="1"/>
  <c r="BI195"/>
  <c r="BH195"/>
  <c r="BG195"/>
  <c r="BF195"/>
  <c r="AA195"/>
  <c r="Y195"/>
  <c r="W195"/>
  <c r="BK195"/>
  <c r="N195"/>
  <c r="BE195" s="1"/>
  <c r="BI193"/>
  <c r="BH193"/>
  <c r="BG193"/>
  <c r="BF193"/>
  <c r="AA193"/>
  <c r="Y193"/>
  <c r="W193"/>
  <c r="BK193"/>
  <c r="N193"/>
  <c r="BE193" s="1"/>
  <c r="BI190"/>
  <c r="BH190"/>
  <c r="BG190"/>
  <c r="BF190"/>
  <c r="AA190"/>
  <c r="Y190"/>
  <c r="W190"/>
  <c r="BK190"/>
  <c r="N190"/>
  <c r="BE190" s="1"/>
  <c r="BI188"/>
  <c r="BH188"/>
  <c r="BG188"/>
  <c r="BF188"/>
  <c r="AA188"/>
  <c r="Y188"/>
  <c r="W188"/>
  <c r="BK188"/>
  <c r="N188"/>
  <c r="BE188" s="1"/>
  <c r="BI186"/>
  <c r="BH186"/>
  <c r="BG186"/>
  <c r="BF186"/>
  <c r="AA186"/>
  <c r="Y186"/>
  <c r="W186"/>
  <c r="BK186"/>
  <c r="N186"/>
  <c r="BE186" s="1"/>
  <c r="BI183"/>
  <c r="BH183"/>
  <c r="BG183"/>
  <c r="BF183"/>
  <c r="AA183"/>
  <c r="Y183"/>
  <c r="W183"/>
  <c r="BK183"/>
  <c r="N183"/>
  <c r="BE183" s="1"/>
  <c r="BI180"/>
  <c r="BH180"/>
  <c r="BG180"/>
  <c r="BF180"/>
  <c r="AA180"/>
  <c r="Y180"/>
  <c r="W180"/>
  <c r="BK180"/>
  <c r="N180"/>
  <c r="BE180" s="1"/>
  <c r="BI173"/>
  <c r="BH173"/>
  <c r="BG173"/>
  <c r="BF173"/>
  <c r="AA173"/>
  <c r="AA172" s="1"/>
  <c r="Y173"/>
  <c r="Y172" s="1"/>
  <c r="W173"/>
  <c r="W172" s="1"/>
  <c r="BK173"/>
  <c r="N173"/>
  <c r="BE173" s="1"/>
  <c r="BI171"/>
  <c r="BH171"/>
  <c r="BG171"/>
  <c r="BF171"/>
  <c r="AA171"/>
  <c r="Y171"/>
  <c r="W171"/>
  <c r="BK171"/>
  <c r="N171"/>
  <c r="BE171" s="1"/>
  <c r="BI169"/>
  <c r="BH169"/>
  <c r="BG169"/>
  <c r="BF169"/>
  <c r="AA169"/>
  <c r="AA168" s="1"/>
  <c r="Y169"/>
  <c r="Y168" s="1"/>
  <c r="W169"/>
  <c r="W168" s="1"/>
  <c r="BK169"/>
  <c r="BK168" s="1"/>
  <c r="N168" s="1"/>
  <c r="N92" s="1"/>
  <c r="N169"/>
  <c r="BE169" s="1"/>
  <c r="BI166"/>
  <c r="BH166"/>
  <c r="BG166"/>
  <c r="BF166"/>
  <c r="AA166"/>
  <c r="Y166"/>
  <c r="W166"/>
  <c r="BK166"/>
  <c r="N166"/>
  <c r="BE166" s="1"/>
  <c r="BI164"/>
  <c r="BH164"/>
  <c r="BG164"/>
  <c r="BF164"/>
  <c r="AA164"/>
  <c r="Y164"/>
  <c r="W164"/>
  <c r="BK164"/>
  <c r="N164"/>
  <c r="BE164" s="1"/>
  <c r="BI162"/>
  <c r="BH162"/>
  <c r="BG162"/>
  <c r="BF162"/>
  <c r="AA162"/>
  <c r="AA161" s="1"/>
  <c r="Y162"/>
  <c r="Y161" s="1"/>
  <c r="W162"/>
  <c r="W161" s="1"/>
  <c r="BK162"/>
  <c r="N162"/>
  <c r="BE162" s="1"/>
  <c r="BI155"/>
  <c r="BH155"/>
  <c r="BG155"/>
  <c r="BF155"/>
  <c r="AA155"/>
  <c r="Y155"/>
  <c r="W155"/>
  <c r="BK155"/>
  <c r="N155"/>
  <c r="BE155" s="1"/>
  <c r="BI153"/>
  <c r="BH153"/>
  <c r="BG153"/>
  <c r="BF153"/>
  <c r="AA153"/>
  <c r="Y153"/>
  <c r="W153"/>
  <c r="BK153"/>
  <c r="N153"/>
  <c r="BE153" s="1"/>
  <c r="BI148"/>
  <c r="BH148"/>
  <c r="BG148"/>
  <c r="BF148"/>
  <c r="AA148"/>
  <c r="Y148"/>
  <c r="W148"/>
  <c r="BK148"/>
  <c r="N148"/>
  <c r="BE148" s="1"/>
  <c r="BI143"/>
  <c r="BH143"/>
  <c r="BG143"/>
  <c r="BF143"/>
  <c r="BE143"/>
  <c r="AA143"/>
  <c r="Y143"/>
  <c r="W143"/>
  <c r="BK143"/>
  <c r="N143"/>
  <c r="BI141"/>
  <c r="BH141"/>
  <c r="BG141"/>
  <c r="BF141"/>
  <c r="AA141"/>
  <c r="Y141"/>
  <c r="W141"/>
  <c r="BK141"/>
  <c r="N141"/>
  <c r="BE141" s="1"/>
  <c r="BI138"/>
  <c r="BH138"/>
  <c r="BG138"/>
  <c r="BF138"/>
  <c r="AA138"/>
  <c r="Y138"/>
  <c r="W138"/>
  <c r="BK138"/>
  <c r="N138"/>
  <c r="BE138" s="1"/>
  <c r="BI133"/>
  <c r="BH133"/>
  <c r="BG133"/>
  <c r="BF133"/>
  <c r="AA133"/>
  <c r="Y133"/>
  <c r="W133"/>
  <c r="BK133"/>
  <c r="N133"/>
  <c r="BE133" s="1"/>
  <c r="BI131"/>
  <c r="BH131"/>
  <c r="BG131"/>
  <c r="BF131"/>
  <c r="AA131"/>
  <c r="Y131"/>
  <c r="W131"/>
  <c r="BK131"/>
  <c r="N131"/>
  <c r="BE131" s="1"/>
  <c r="BI129"/>
  <c r="BH129"/>
  <c r="BG129"/>
  <c r="BF129"/>
  <c r="AA129"/>
  <c r="Y129"/>
  <c r="W129"/>
  <c r="BK129"/>
  <c r="N129"/>
  <c r="BE129" s="1"/>
  <c r="BI126"/>
  <c r="BH126"/>
  <c r="BG126"/>
  <c r="BF126"/>
  <c r="AA126"/>
  <c r="Y126"/>
  <c r="W126"/>
  <c r="BK126"/>
  <c r="N126"/>
  <c r="BE126" s="1"/>
  <c r="BI124"/>
  <c r="BH124"/>
  <c r="BG124"/>
  <c r="BF124"/>
  <c r="AA124"/>
  <c r="Y124"/>
  <c r="W124"/>
  <c r="BK124"/>
  <c r="N124"/>
  <c r="BE124" s="1"/>
  <c r="BI121"/>
  <c r="H36" s="1"/>
  <c r="BD88" i="1" s="1"/>
  <c r="BD87" s="1"/>
  <c r="W35" s="1"/>
  <c r="BH121" i="2"/>
  <c r="BG121"/>
  <c r="H34" s="1"/>
  <c r="BB88" i="1" s="1"/>
  <c r="BB87" s="1"/>
  <c r="BF121" i="2"/>
  <c r="BE121"/>
  <c r="AA121"/>
  <c r="AA120" s="1"/>
  <c r="AA119" s="1"/>
  <c r="AA118" s="1"/>
  <c r="Y121"/>
  <c r="Y120" s="1"/>
  <c r="Y119" s="1"/>
  <c r="Y118" s="1"/>
  <c r="W121"/>
  <c r="W120" s="1"/>
  <c r="W119" s="1"/>
  <c r="W118" s="1"/>
  <c r="AU88" i="1" s="1"/>
  <c r="AU87" s="1"/>
  <c r="BK121" i="2"/>
  <c r="BK120" s="1"/>
  <c r="N121"/>
  <c r="M115"/>
  <c r="F115"/>
  <c r="M114"/>
  <c r="F114"/>
  <c r="F112"/>
  <c r="F110"/>
  <c r="M28"/>
  <c r="AS88" i="1" s="1"/>
  <c r="AS87" s="1"/>
  <c r="M84" i="2"/>
  <c r="F84"/>
  <c r="M83"/>
  <c r="F83"/>
  <c r="F81"/>
  <c r="F79"/>
  <c r="O15"/>
  <c r="E15"/>
  <c r="O14"/>
  <c r="O9"/>
  <c r="M81" s="1"/>
  <c r="F6"/>
  <c r="F109" s="1"/>
  <c r="AK27" i="1"/>
  <c r="AM83"/>
  <c r="L83"/>
  <c r="AM82"/>
  <c r="L82"/>
  <c r="AM80"/>
  <c r="L80"/>
  <c r="L78"/>
  <c r="L77"/>
  <c r="BK220" i="2" l="1"/>
  <c r="N220" s="1"/>
  <c r="N95" s="1"/>
  <c r="M33"/>
  <c r="AW88" i="1" s="1"/>
  <c r="H35" i="2"/>
  <c r="BC88" i="1" s="1"/>
  <c r="BC87" s="1"/>
  <c r="BK161" i="2"/>
  <c r="N161" s="1"/>
  <c r="N91" s="1"/>
  <c r="BK210"/>
  <c r="N210" s="1"/>
  <c r="N94" s="1"/>
  <c r="M32"/>
  <c r="AV88" i="1" s="1"/>
  <c r="AT88" s="1"/>
  <c r="BK172" i="2"/>
  <c r="N172" s="1"/>
  <c r="N93" s="1"/>
  <c r="BK119"/>
  <c r="N120"/>
  <c r="N90" s="1"/>
  <c r="AX87" i="1"/>
  <c r="W33"/>
  <c r="W34"/>
  <c r="AY87"/>
  <c r="F78" i="2"/>
  <c r="H33"/>
  <c r="BA88" i="1" s="1"/>
  <c r="BA87" s="1"/>
  <c r="M112" i="2"/>
  <c r="H32"/>
  <c r="AZ88" i="1" s="1"/>
  <c r="AZ87" s="1"/>
  <c r="AW87" l="1"/>
  <c r="AK32" s="1"/>
  <c r="W32"/>
  <c r="W31"/>
  <c r="AV87"/>
  <c r="BK118" i="2"/>
  <c r="N118" s="1"/>
  <c r="N88" s="1"/>
  <c r="N119"/>
  <c r="N89" s="1"/>
  <c r="L101" l="1"/>
  <c r="M27"/>
  <c r="M30" s="1"/>
  <c r="AK31" i="1"/>
  <c r="AT87"/>
  <c r="AG88" l="1"/>
  <c r="L38" i="2"/>
  <c r="AG87" i="1" l="1"/>
  <c r="AN88"/>
  <c r="AG92" l="1"/>
  <c r="AN87"/>
  <c r="AN92" s="1"/>
  <c r="AK26"/>
  <c r="AK29" s="1"/>
  <c r="AK37" s="1"/>
</calcChain>
</file>

<file path=xl/sharedStrings.xml><?xml version="1.0" encoding="utf-8"?>
<sst xmlns="http://schemas.openxmlformats.org/spreadsheetml/2006/main" count="1764" uniqueCount="426">
  <si>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</si>
  <si>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</si>
  <si>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</si>
  <si>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</si>
  <si>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</si>
  <si>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</si>
  <si>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</si>
  <si>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</si>
  <si>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</si>
  <si>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</si>
  <si>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</si>
  <si>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</si>
  <si>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</si>
  <si>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</si>
  <si>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</si>
  <si>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</si>
  <si>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cNO</t>
  </si>
  <si>
    <t>Stavba:</t>
  </si>
  <si>
    <t>MŠ Nosislav, novostavba trojtřídní mateřské školy</t>
  </si>
  <si>
    <t>JKSO:</t>
  </si>
  <si>
    <t>CC-CZ:</t>
  </si>
  <si>
    <t>Místo:</t>
  </si>
  <si>
    <t>Nosislav</t>
  </si>
  <si>
    <t>Datum:</t>
  </si>
  <si>
    <t>23. 6. 2017</t>
  </si>
  <si>
    <t>Objednatel:</t>
  </si>
  <si>
    <t>IČ:</t>
  </si>
  <si>
    <t>Městys Nosislav</t>
  </si>
  <si>
    <t>DIČ:</t>
  </si>
  <si>
    <t>Zhotovitel:</t>
  </si>
  <si>
    <t xml:space="preserve"> </t>
  </si>
  <si>
    <t>Projektant:</t>
  </si>
  <si>
    <t>Atelier 99 s.r.o. Brno</t>
  </si>
  <si>
    <t>True</t>
  </si>
  <si>
    <t>Zpracovatel:</t>
  </si>
  <si>
    <t>Ing. Rez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</si>
  <si>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</si>
  <si>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</si>
  <si>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</si>
  <si>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</si>
  <si>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</si>
  <si>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</si>
  <si>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</si>
  <si>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</si>
  <si>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</si>
  <si>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</si>
  <si>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</si>
  <si>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</si>
  <si>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</si>
  <si>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</si>
  <si>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</si>
  <si>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</si>
  <si>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</si>
  <si>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</si>
  <si>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</si>
  <si>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</si>
  <si>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</si>
  <si>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</si>
  <si>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</si>
  <si>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</si>
  <si>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</si>
  <si>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</si>
  <si>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</si>
  <si>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</si>
  <si>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</si>
  <si>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</si>
  <si>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</si>
  <si>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</si>
  <si>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</si>
  <si>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</si>
  <si>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</si>
  <si>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</si>
  <si>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</si>
  <si>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</si>
  <si>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</si>
  <si>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</si>
  <si>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</si>
  <si>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</si>
  <si>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</si>
  <si>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</si>
  <si>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{f8a7b8b1-31e4-4724-9f0c-b6eeee7f2821}</t>
  </si>
  <si>
    <t>{00000000-0000-0000-0000-000000000000}</t>
  </si>
  <si>
    <t>/</t>
  </si>
  <si>
    <t>IO 200, IO 201</t>
  </si>
  <si>
    <t>Komunikace a zpevněné plochy</t>
  </si>
  <si>
    <t>1</t>
  </si>
  <si>
    <t>{48c78077-b791-4d00-85e5-8e1e73489c18}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</si>
  <si>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</si>
  <si>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</si>
  <si>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</si>
  <si>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</si>
  <si>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</si>
  <si>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</si>
  <si>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</si>
  <si>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</si>
  <si>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</si>
  <si>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</si>
  <si>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Objekt:</t>
  </si>
  <si>
    <t>IO 200, IO 201 - Komunikace a zpevněné plochy</t>
  </si>
  <si>
    <t>Náklady z rozpočtu</t>
  </si>
  <si>
    <t>Ostatní náklady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</si>
  <si>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</si>
  <si>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</si>
  <si>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</si>
  <si>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</si>
  <si>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</si>
  <si>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</si>
  <si>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</si>
  <si>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</si>
  <si>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</si>
  <si>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</si>
  <si>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</si>
  <si>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</si>
  <si>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</si>
  <si>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</si>
  <si>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</si>
  <si>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</si>
  <si>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</si>
  <si>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</si>
  <si>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</si>
  <si>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</si>
  <si>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</si>
  <si>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</si>
  <si>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</si>
  <si>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</si>
  <si>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</si>
  <si>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</si>
  <si>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</si>
  <si>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</si>
  <si>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</si>
  <si>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113106161</t>
  </si>
  <si>
    <t>Rozebrání dlažeb vozovek pl do 50 m2 z drobných kostek s ložem z kameniva</t>
  </si>
  <si>
    <t>m2</t>
  </si>
  <si>
    <t>4</t>
  </si>
  <si>
    <t>-1958930838</t>
  </si>
  <si>
    <t>měřeno digitálně v CAD programu</t>
  </si>
  <si>
    <t>VV</t>
  </si>
  <si>
    <t>"kryt: vjezd" 30,0</t>
  </si>
  <si>
    <t>113202111</t>
  </si>
  <si>
    <t>Vytrhání obrub krajníků obrubníků stojatých</t>
  </si>
  <si>
    <t>m</t>
  </si>
  <si>
    <t>-390070412</t>
  </si>
  <si>
    <t>"měřeno digitálně v CAD programu" 45,0</t>
  </si>
  <si>
    <t>3</t>
  </si>
  <si>
    <t>122201102</t>
  </si>
  <si>
    <t>Odkopávky a prokopávky nezapažené v hornině tř. 3 objem do 1000 m3</t>
  </si>
  <si>
    <t>m3</t>
  </si>
  <si>
    <t>-1565972407</t>
  </si>
  <si>
    <t>"měřeno digitálně v CAD programu"</t>
  </si>
  <si>
    <t>"zemní těleso" 820,0</t>
  </si>
  <si>
    <t>132201101</t>
  </si>
  <si>
    <t>Hloubení rýh š do 600 mm v hornině tř. 3 objemu do 100 m3</t>
  </si>
  <si>
    <t>48980134</t>
  </si>
  <si>
    <t>"silniční drenáž celkové dl. 441m, šíř. 0,4m, hl. 0,4m" 0,4*0,4*441,0</t>
  </si>
  <si>
    <t>5</t>
  </si>
  <si>
    <t>133301101</t>
  </si>
  <si>
    <t>Hloubení šachet v hornině tř. 4 objemu do 100 m3</t>
  </si>
  <si>
    <t>226098531</t>
  </si>
  <si>
    <t>"výkop pro uliční vpusti - plocha 1,2x1,2m, hl.2,4m" 1*1,2*1,2*2,4</t>
  </si>
  <si>
    <t>6</t>
  </si>
  <si>
    <t>162701105</t>
  </si>
  <si>
    <t>Vodorovné přemístění do 10000 m výkopku/sypaniny z horniny tř. 1 až 4</t>
  </si>
  <si>
    <t>1945474097</t>
  </si>
  <si>
    <t>"výkop zemního tělesa" 820,0</t>
  </si>
  <si>
    <t>"výkop silniční drenáže" 70,56</t>
  </si>
  <si>
    <t>"výkop pro vpusť" 3,456</t>
  </si>
  <si>
    <t>Součet</t>
  </si>
  <si>
    <t>7</t>
  </si>
  <si>
    <t>171101112</t>
  </si>
  <si>
    <t>Uložení sypaniny z hornin nesoudržných sypkých s vlhkostí l(d) pod 0,9 mimo aktivní zónu</t>
  </si>
  <si>
    <t>-1063942293</t>
  </si>
  <si>
    <t>"zemní těleso" 98,0</t>
  </si>
  <si>
    <t>8</t>
  </si>
  <si>
    <t>M</t>
  </si>
  <si>
    <t>583312000</t>
  </si>
  <si>
    <t>štěrkopísek (Bratčice) netříděný zásypový materiál</t>
  </si>
  <si>
    <t>t</t>
  </si>
  <si>
    <t>1667586149</t>
  </si>
  <si>
    <t>98,0*1,9"t/m3"</t>
  </si>
  <si>
    <t>9</t>
  </si>
  <si>
    <t>171201211</t>
  </si>
  <si>
    <t>Poplatek za uložení odpadu ze sypaniny na skládce (skládkovné)</t>
  </si>
  <si>
    <t>-553754989</t>
  </si>
  <si>
    <t>"výkop zemního tělesa" 820,0*1,9"t/m3"</t>
  </si>
  <si>
    <t>"výkop silniční drenáže" 70,56*1,9"t/m3"</t>
  </si>
  <si>
    <t>"výkop pro vpusť" 3,456*1,9"t/m3"</t>
  </si>
  <si>
    <t>10</t>
  </si>
  <si>
    <t>174101101</t>
  </si>
  <si>
    <t>Zásyp jam, šachet rýh nebo kolem objektů sypaninou se zhutněním</t>
  </si>
  <si>
    <t>652113262</t>
  </si>
  <si>
    <t>odpočet zeminy vytlačené konstrukcemi</t>
  </si>
  <si>
    <t>"uliční vpusti" -(1*3,14*0,65^2,3)</t>
  </si>
  <si>
    <t>11</t>
  </si>
  <si>
    <t>583373020</t>
  </si>
  <si>
    <t>štěrkopísek (Bratčice) frakce 0-16</t>
  </si>
  <si>
    <t>1256814033</t>
  </si>
  <si>
    <t>2,29"m3"*1,9"t/m3"</t>
  </si>
  <si>
    <t>12</t>
  </si>
  <si>
    <t>181951102</t>
  </si>
  <si>
    <t>Úprava pláně v hornině tř. 1 až 4 se zhutněním</t>
  </si>
  <si>
    <t>-1642807907</t>
  </si>
  <si>
    <t>"pojížděná dlažba - vjezdy a parkoviště" 393,0</t>
  </si>
  <si>
    <t>"chodník - betonová dlažba" 190,0</t>
  </si>
  <si>
    <t>"živičná vozovka" 153,0</t>
  </si>
  <si>
    <t>13</t>
  </si>
  <si>
    <t>211561111</t>
  </si>
  <si>
    <t>Výplň odvodňovacích žeber nebo trativodů kamenivem hrubým drceným frakce 4 až 16 mm</t>
  </si>
  <si>
    <t>2086999372</t>
  </si>
  <si>
    <t>"silniční drenáž celkové dl.441m, šíř.0,4m, hl. 0,3m" 0,4*0,3*441,0</t>
  </si>
  <si>
    <t>14</t>
  </si>
  <si>
    <t>212312111</t>
  </si>
  <si>
    <t>Lože pro trativody z betonu prostého</t>
  </si>
  <si>
    <t>137165788</t>
  </si>
  <si>
    <t>"silniční drenáž celkové dl.441m, šíř.0,4m, tl. 0,1m" 0,4*0,1*441,0</t>
  </si>
  <si>
    <t>212755216</t>
  </si>
  <si>
    <t>Trativody z drenážních trubek plastových flexibilních D 160 mm bez lože</t>
  </si>
  <si>
    <t>1612935723</t>
  </si>
  <si>
    <t>"silniční drenáž celkové dl.441m" 441,0</t>
  </si>
  <si>
    <t>16</t>
  </si>
  <si>
    <t>452112111</t>
  </si>
  <si>
    <t>Osazení betonových prstenců nebo rámů v do 100 mm</t>
  </si>
  <si>
    <t>kus</t>
  </si>
  <si>
    <t>-453648753</t>
  </si>
  <si>
    <t>"uliční vpusť" 1</t>
  </si>
  <si>
    <t>17</t>
  </si>
  <si>
    <t>592238210</t>
  </si>
  <si>
    <t>vpusť betonová uliční TBV-Q 660/180 /prstenec/ 18x66x10 cm</t>
  </si>
  <si>
    <t>664095261</t>
  </si>
  <si>
    <t>18</t>
  </si>
  <si>
    <t>564851111</t>
  </si>
  <si>
    <t>Podklad ze štěrkodrtě ŠD tl 150 mm</t>
  </si>
  <si>
    <t>570698531</t>
  </si>
  <si>
    <t>"ochranná vrstva: pojížděná dlažba - parkoviště" 393,0</t>
  </si>
  <si>
    <t>"podkladní vrstva: pojížděná dlažba -pakoviště" 393,0</t>
  </si>
  <si>
    <t>"podkladní vrstva: pocházená dlažba - chodník" 190,0</t>
  </si>
  <si>
    <t>"ochranná vrstva: živičná vozovka" 153,0</t>
  </si>
  <si>
    <t>19</t>
  </si>
  <si>
    <t>565135121</t>
  </si>
  <si>
    <t>Asfaltový beton vrstva podkladní ACP 16 (obalované kamenivo OKS) tl 50 mm š přes 3 m</t>
  </si>
  <si>
    <t>1212722703</t>
  </si>
  <si>
    <t>"podklad: živičná vozovka" 153,0</t>
  </si>
  <si>
    <t>20</t>
  </si>
  <si>
    <t>567122111</t>
  </si>
  <si>
    <t>Podklad ze směsi stmelené cementem SC C 8/10 (KSC I) tl 120 mm</t>
  </si>
  <si>
    <t>-1101871002</t>
  </si>
  <si>
    <t>569903311</t>
  </si>
  <si>
    <t>Zřízení zemních krajnic se zhutněním</t>
  </si>
  <si>
    <t>-894817525</t>
  </si>
  <si>
    <t>"měřeno digitálně v CAD programu" 20,0</t>
  </si>
  <si>
    <t>22</t>
  </si>
  <si>
    <t>-226357401</t>
  </si>
  <si>
    <t>20,0*1,9"t/m3"</t>
  </si>
  <si>
    <t>23</t>
  </si>
  <si>
    <t>577134121</t>
  </si>
  <si>
    <t>Asfaltový beton vrstva obrusná ACO 11 (ABS) tř. I tl 40 mm š přes 3 m z nemodifikovaného asfaltu</t>
  </si>
  <si>
    <t>-1290968567</t>
  </si>
  <si>
    <t>"kryt: živičná vozovka" 153,0</t>
  </si>
  <si>
    <t>24</t>
  </si>
  <si>
    <t>591211111</t>
  </si>
  <si>
    <t>Kladení dlažby z kostek drobných z kamene do lože z kameniva těženého tl 50 mm</t>
  </si>
  <si>
    <t>1844282889</t>
  </si>
  <si>
    <t>"kryt: pojížděná dlažba -  kamenná dlažba z kotek 10D" 37,0</t>
  </si>
  <si>
    <t>25</t>
  </si>
  <si>
    <t>583801100</t>
  </si>
  <si>
    <t>kostka dlažební drobná, žula, I.jakost, velikost 10 cm</t>
  </si>
  <si>
    <t>189391311</t>
  </si>
  <si>
    <t>37,0"m2"*0,1"m"*2,6"t/m3"</t>
  </si>
  <si>
    <t>26</t>
  </si>
  <si>
    <t>596211113</t>
  </si>
  <si>
    <t>Kladení zámkové dlažby komunikací pro pěší tl 60 mm skupiny A pl přes 300 m2</t>
  </si>
  <si>
    <t>1157337986</t>
  </si>
  <si>
    <t>"kryt: pocházená dlažba - chodník" 190,0</t>
  </si>
  <si>
    <t>27</t>
  </si>
  <si>
    <t>592453130</t>
  </si>
  <si>
    <t>dlažba BEST-KARO 20x20x6 cm přírodní</t>
  </si>
  <si>
    <t>644269046</t>
  </si>
  <si>
    <t>"kryt: pocházená dlažba - chodník" 153,0-13,0"hmatná dlažba"</t>
  </si>
  <si>
    <t>28</t>
  </si>
  <si>
    <t>592452670</t>
  </si>
  <si>
    <t>dlažba BEST-KLASIKO pro nevidomé 20 x 10 x 6 cm barevná</t>
  </si>
  <si>
    <t>-1480497034</t>
  </si>
  <si>
    <t>"kryt: pocházená dlažba - chodník" 13,0"hmatná dlažba"</t>
  </si>
  <si>
    <t>29</t>
  </si>
  <si>
    <t>596212212</t>
  </si>
  <si>
    <t>Kladení zámkové dlažby pozemních komunikací tl 80 mm skupiny A pl do 300 m2</t>
  </si>
  <si>
    <t>197951918</t>
  </si>
  <si>
    <t>"kryt: pojížděná dlažba - parkoviště" 393,0</t>
  </si>
  <si>
    <t>"kryt: pojížděná dlažba - parkoviště, odpočet kamenné dlažby" -37,0</t>
  </si>
  <si>
    <t>30</t>
  </si>
  <si>
    <t>592453170</t>
  </si>
  <si>
    <t>dlažba BEST-KARO 20x20x8 cm přírodní</t>
  </si>
  <si>
    <t>-1751981958</t>
  </si>
  <si>
    <t>31</t>
  </si>
  <si>
    <t>895941111</t>
  </si>
  <si>
    <t>Zřízení vpusti kanalizační uliční z betonových dílců typ UV-50 normální</t>
  </si>
  <si>
    <t>1140914845</t>
  </si>
  <si>
    <t>32</t>
  </si>
  <si>
    <t>592238520</t>
  </si>
  <si>
    <t>dno betonové pro uliční vpusť s kalovou prohlubní TBV-Q 2a 45x30x5 cm</t>
  </si>
  <si>
    <t>-365436457</t>
  </si>
  <si>
    <t>33</t>
  </si>
  <si>
    <t>592238540</t>
  </si>
  <si>
    <t>skruž betonová pro uliční vpusťs výtokovým otvorem PVC TBV-Q 450/350/3a, 45x35x5 cm</t>
  </si>
  <si>
    <t>25540434</t>
  </si>
  <si>
    <t>34</t>
  </si>
  <si>
    <t>592238620</t>
  </si>
  <si>
    <t>skruž betonová pro uliční vpusť středová TBV-Q 450/295/6a 45x29,5x5 cm</t>
  </si>
  <si>
    <t>1289444618</t>
  </si>
  <si>
    <t>1*3</t>
  </si>
  <si>
    <t>35</t>
  </si>
  <si>
    <t>592238580</t>
  </si>
  <si>
    <t>skruž betonová pro uliční vpusť horní TBV-Q 450/570/5d, 45x57x5 cm</t>
  </si>
  <si>
    <t>1394901511</t>
  </si>
  <si>
    <t>36</t>
  </si>
  <si>
    <t>899202111</t>
  </si>
  <si>
    <t>Osazení mříží litinových včetně rámů a košů na bahno hmotnosti nad 50 do 100 kg</t>
  </si>
  <si>
    <t>-1075891021</t>
  </si>
  <si>
    <t>"uliční vpusti" 1</t>
  </si>
  <si>
    <t>37</t>
  </si>
  <si>
    <t>592238780</t>
  </si>
  <si>
    <t>mříž M1 D400 DIN 19583-13, 500/500 mm</t>
  </si>
  <si>
    <t>311465151</t>
  </si>
  <si>
    <t>38</t>
  </si>
  <si>
    <t>914111111</t>
  </si>
  <si>
    <t>Montáž svislé dopravní značky do velikosti 1 m2 objímkami na sloupek nebo konzolu</t>
  </si>
  <si>
    <t>1524875999</t>
  </si>
  <si>
    <t>"2x(A12b+B20a)+IP12" 2*(1+1)+1</t>
  </si>
  <si>
    <t>39</t>
  </si>
  <si>
    <t>404440040</t>
  </si>
  <si>
    <t>značka dopravní svislá reflexní výstražná AL 3M A1 - A30, P1,P4 700 mm</t>
  </si>
  <si>
    <t>-1471036705</t>
  </si>
  <si>
    <t>40</t>
  </si>
  <si>
    <t>404441130</t>
  </si>
  <si>
    <t>značka svislá reflexní zákazová B AL- 3M 700 mm</t>
  </si>
  <si>
    <t>-1571764891</t>
  </si>
  <si>
    <t>41</t>
  </si>
  <si>
    <t>404442580</t>
  </si>
  <si>
    <t>značka svislá reflexní AL- 3M 500 x 700 mm</t>
  </si>
  <si>
    <t>1592524771</t>
  </si>
  <si>
    <t>42</t>
  </si>
  <si>
    <t>914511112</t>
  </si>
  <si>
    <t>Montáž sloupku dopravních značek délky do 3,5 m s betonovým základem a patkou</t>
  </si>
  <si>
    <t>-1334518005</t>
  </si>
  <si>
    <t>43</t>
  </si>
  <si>
    <t>404452250</t>
  </si>
  <si>
    <t>sloupek Zn 60 - 350</t>
  </si>
  <si>
    <t>-1509918869</t>
  </si>
  <si>
    <t>44</t>
  </si>
  <si>
    <t>404452400</t>
  </si>
  <si>
    <t>patka hliníková HP 60</t>
  </si>
  <si>
    <t>-617663110</t>
  </si>
  <si>
    <t>45</t>
  </si>
  <si>
    <t>404452530</t>
  </si>
  <si>
    <t>víčko plastové na sloupek 60</t>
  </si>
  <si>
    <t>-927419086</t>
  </si>
  <si>
    <t>46</t>
  </si>
  <si>
    <t>915231111</t>
  </si>
  <si>
    <t>Vodorovné dopravní značení přechody pro chodce, šipky, symboly bílý plast</t>
  </si>
  <si>
    <t>1108749344</t>
  </si>
  <si>
    <t>"vymezení parkovacích stání" 5,0</t>
  </si>
  <si>
    <t>47</t>
  </si>
  <si>
    <t>916131213</t>
  </si>
  <si>
    <t>Osazení silničního obrubníku betonového stojatého s boční opěrou do lože z betonu prostého</t>
  </si>
  <si>
    <t>1343231306</t>
  </si>
  <si>
    <t>"silniční obrubník: měřeno digitálně v CAD programu" 150,0</t>
  </si>
  <si>
    <t>"přejezdový obrubník: měřeno digitálně v CAD programu" 63,0</t>
  </si>
  <si>
    <t>48</t>
  </si>
  <si>
    <t>592174650</t>
  </si>
  <si>
    <t>obrubník betonový silniční Standard 100x15x25 cm</t>
  </si>
  <si>
    <t>1936097282</t>
  </si>
  <si>
    <t>49</t>
  </si>
  <si>
    <t>592174680</t>
  </si>
  <si>
    <t>obrubník betonový silniční nájezdový Standard 100x15x15 cm</t>
  </si>
  <si>
    <t>908294924</t>
  </si>
  <si>
    <t>50</t>
  </si>
  <si>
    <t>916231213</t>
  </si>
  <si>
    <t>Osazení chodníkového obrubníku betonového stojatého s boční opěrou do lože z betonu prostého</t>
  </si>
  <si>
    <t>-1799264587</t>
  </si>
  <si>
    <t>"měřeno digitálně v CAD programu" 415,0</t>
  </si>
  <si>
    <t>51</t>
  </si>
  <si>
    <t>592174160</t>
  </si>
  <si>
    <t>obrubník betonový chodníkový 100x10x25 cm</t>
  </si>
  <si>
    <t>-1272111954</t>
  </si>
  <si>
    <t>52</t>
  </si>
  <si>
    <t>919112233</t>
  </si>
  <si>
    <t>Řezání spár pro vytvoření komůrky š 20 mm hl 40 mm pro těsnící zálivku v živičném krytu</t>
  </si>
  <si>
    <t>1488293506</t>
  </si>
  <si>
    <t>"zálivka mezi živicí a novým chodníkem - měřeno digitálně v CAD programu" 62,0</t>
  </si>
  <si>
    <t>53</t>
  </si>
  <si>
    <t>919122132</t>
  </si>
  <si>
    <t>Těsnění spár zálivkou za tepla pro komůrky š 20 mm hl 40 mm s těsnicím profilem</t>
  </si>
  <si>
    <t>1408340666</t>
  </si>
  <si>
    <t>54</t>
  </si>
  <si>
    <t>935932334</t>
  </si>
  <si>
    <t>Odvodňovací plastový žlab pro zatížení C250 vnitřní š 300 mm s roštem můstkovým z litiny</t>
  </si>
  <si>
    <t>-2061126917</t>
  </si>
  <si>
    <t>"příl. 102 Situace" 4,5</t>
  </si>
  <si>
    <t>55</t>
  </si>
  <si>
    <t>997221561</t>
  </si>
  <si>
    <t>Vodorovná doprava suti z kusových materiálů do 1 km</t>
  </si>
  <si>
    <t>1292184993</t>
  </si>
  <si>
    <t>"kamenná dkažba z  vjezdu" 30,0*0,32</t>
  </si>
  <si>
    <t>"obrubníky" 45,0*0,205</t>
  </si>
  <si>
    <t>56</t>
  </si>
  <si>
    <t>997221569</t>
  </si>
  <si>
    <t>Příplatek ZKD 1 km u vodorovné dopravy suti z kusových materiálů</t>
  </si>
  <si>
    <t>-1912518525</t>
  </si>
  <si>
    <t>"na skládku do 10km" 18,825*9</t>
  </si>
  <si>
    <t>57</t>
  </si>
  <si>
    <t>997221815</t>
  </si>
  <si>
    <t>Poplatek za uložení betonového odpadu na skládce (skládkovné)</t>
  </si>
  <si>
    <t>-1865988171</t>
  </si>
  <si>
    <t>"obrubníky" 45,0*0,255</t>
  </si>
  <si>
    <t>58</t>
  </si>
  <si>
    <t>997221855</t>
  </si>
  <si>
    <t>Poplatek za uložení odpadu z kameniva na skládce (skládkovné)</t>
  </si>
  <si>
    <t>-1923470765</t>
  </si>
  <si>
    <t>"podklad: chodník" 167,0*0,5</t>
  </si>
  <si>
    <t>"podklad: živičná vozovka" 620,0*0,58</t>
  </si>
  <si>
    <t>59</t>
  </si>
  <si>
    <t>998223011</t>
  </si>
  <si>
    <t>Přesun hmot pro pozemní komunikace s krytem dlážděným</t>
  </si>
  <si>
    <t>263703755</t>
  </si>
  <si>
    <t>KRYCÍ LIST SOUPISU PRACÍ</t>
  </si>
  <si>
    <t>REKAPITULACE SOUPISU PRACÍ</t>
  </si>
  <si>
    <t>Soupis prací, dodávek a služeb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</si>
</sst>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167" fontId="39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4" fontId="25" fillId="5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0" fillId="0" borderId="0" xfId="0" applyBorder="1"/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horizontal="righ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4" fillId="2" borderId="0" xfId="1" applyFont="1" applyFill="1" applyAlignment="1" applyProtection="1">
      <alignment horizontal="center" vertical="center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7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0" fontId="3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34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tabSelected="1" view="pageBreakPreview" zoomScale="60" zoomScaleNormal="85" workbookViewId="0">
      <pane ySplit="1" topLeftCell="A2" activePane="bottomLeft" state="frozen"/>
      <selection pane="bottomLeft" activeCell="BE15" sqref="BE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09" t="s">
        <v>7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R2" s="179" t="s">
        <v>8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202" t="s">
        <v>12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5"/>
      <c r="AS4" s="26" t="s">
        <v>13</v>
      </c>
      <c r="BS4" s="20" t="s">
        <v>14</v>
      </c>
    </row>
    <row r="5" spans="1:73" ht="14.45" customHeight="1">
      <c r="B5" s="24"/>
      <c r="C5" s="27"/>
      <c r="D5" s="28" t="s">
        <v>15</v>
      </c>
      <c r="E5" s="27"/>
      <c r="F5" s="27"/>
      <c r="G5" s="27"/>
      <c r="H5" s="27"/>
      <c r="I5" s="27"/>
      <c r="J5" s="27"/>
      <c r="K5" s="211" t="s">
        <v>16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27"/>
      <c r="AQ5" s="25"/>
      <c r="BS5" s="20" t="s">
        <v>9</v>
      </c>
    </row>
    <row r="6" spans="1:73" ht="36.950000000000003" customHeight="1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212" t="s">
        <v>18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27"/>
      <c r="AQ6" s="25"/>
      <c r="BS6" s="20" t="s">
        <v>9</v>
      </c>
    </row>
    <row r="7" spans="1:73" ht="14.45" customHeight="1">
      <c r="B7" s="24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5"/>
      <c r="BS7" s="20" t="s">
        <v>9</v>
      </c>
    </row>
    <row r="8" spans="1:73" ht="14.45" customHeight="1">
      <c r="B8" s="24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29" t="s">
        <v>24</v>
      </c>
      <c r="AO8" s="27"/>
      <c r="AP8" s="27"/>
      <c r="AQ8" s="25"/>
      <c r="BS8" s="20" t="s">
        <v>9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S9" s="20" t="s">
        <v>9</v>
      </c>
    </row>
    <row r="10" spans="1:73" ht="14.45" customHeight="1">
      <c r="B10" s="24"/>
      <c r="C10" s="27"/>
      <c r="D10" s="31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26</v>
      </c>
      <c r="AL10" s="27"/>
      <c r="AM10" s="27"/>
      <c r="AN10" s="29" t="s">
        <v>5</v>
      </c>
      <c r="AO10" s="27"/>
      <c r="AP10" s="27"/>
      <c r="AQ10" s="25"/>
      <c r="BS10" s="20" t="s">
        <v>9</v>
      </c>
    </row>
    <row r="11" spans="1:73" ht="18.399999999999999" customHeight="1">
      <c r="B11" s="24"/>
      <c r="C11" s="27"/>
      <c r="D11" s="27"/>
      <c r="E11" s="29" t="s">
        <v>27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28</v>
      </c>
      <c r="AL11" s="27"/>
      <c r="AM11" s="27"/>
      <c r="AN11" s="29" t="s">
        <v>5</v>
      </c>
      <c r="AO11" s="27"/>
      <c r="AP11" s="27"/>
      <c r="AQ11" s="25"/>
      <c r="BS11" s="20" t="s">
        <v>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S12" s="20" t="s">
        <v>9</v>
      </c>
    </row>
    <row r="13" spans="1:73" ht="14.45" customHeight="1">
      <c r="B13" s="24"/>
      <c r="C13" s="27"/>
      <c r="D13" s="31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26</v>
      </c>
      <c r="AL13" s="27"/>
      <c r="AM13" s="27"/>
      <c r="AN13" s="29" t="s">
        <v>5</v>
      </c>
      <c r="AO13" s="27"/>
      <c r="AP13" s="27"/>
      <c r="AQ13" s="25"/>
      <c r="BS13" s="20" t="s">
        <v>9</v>
      </c>
    </row>
    <row r="14" spans="1:73" ht="15">
      <c r="B14" s="24"/>
      <c r="C14" s="27"/>
      <c r="D14" s="27"/>
      <c r="E14" s="29" t="s">
        <v>30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28</v>
      </c>
      <c r="AL14" s="27"/>
      <c r="AM14" s="27"/>
      <c r="AN14" s="29" t="s">
        <v>5</v>
      </c>
      <c r="AO14" s="27"/>
      <c r="AP14" s="27"/>
      <c r="AQ14" s="25"/>
      <c r="BS14" s="20" t="s">
        <v>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S15" s="20" t="s">
        <v>6</v>
      </c>
    </row>
    <row r="16" spans="1:73" ht="14.45" customHeight="1">
      <c r="B16" s="24"/>
      <c r="C16" s="27"/>
      <c r="D16" s="31" t="s">
        <v>31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26</v>
      </c>
      <c r="AL16" s="27"/>
      <c r="AM16" s="27"/>
      <c r="AN16" s="29" t="s">
        <v>5</v>
      </c>
      <c r="AO16" s="27"/>
      <c r="AP16" s="27"/>
      <c r="AQ16" s="25"/>
      <c r="BS16" s="20" t="s">
        <v>6</v>
      </c>
    </row>
    <row r="17" spans="2:71" ht="18.399999999999999" customHeight="1">
      <c r="B17" s="24"/>
      <c r="C17" s="27"/>
      <c r="D17" s="27"/>
      <c r="E17" s="29" t="s">
        <v>32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28</v>
      </c>
      <c r="AL17" s="27"/>
      <c r="AM17" s="27"/>
      <c r="AN17" s="29" t="s">
        <v>5</v>
      </c>
      <c r="AO17" s="27"/>
      <c r="AP17" s="27"/>
      <c r="AQ17" s="25"/>
      <c r="BS17" s="20" t="s">
        <v>33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S18" s="20" t="s">
        <v>9</v>
      </c>
    </row>
    <row r="19" spans="2:71" ht="14.45" customHeight="1">
      <c r="B19" s="24"/>
      <c r="C19" s="27"/>
      <c r="D19" s="31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26</v>
      </c>
      <c r="AL19" s="27"/>
      <c r="AM19" s="27"/>
      <c r="AN19" s="29" t="s">
        <v>5</v>
      </c>
      <c r="AO19" s="27"/>
      <c r="AP19" s="27"/>
      <c r="AQ19" s="25"/>
      <c r="BS19" s="20" t="s">
        <v>9</v>
      </c>
    </row>
    <row r="20" spans="2:71" ht="18.399999999999999" customHeight="1">
      <c r="B20" s="24"/>
      <c r="C20" s="27"/>
      <c r="D20" s="27"/>
      <c r="E20" s="29" t="s">
        <v>35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28</v>
      </c>
      <c r="AL20" s="27"/>
      <c r="AM20" s="27"/>
      <c r="AN20" s="29" t="s">
        <v>5</v>
      </c>
      <c r="AO20" s="27"/>
      <c r="AP20" s="27"/>
      <c r="AQ20" s="25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</row>
    <row r="22" spans="2:71" ht="15">
      <c r="B22" s="24"/>
      <c r="C22" s="27"/>
      <c r="D22" s="31" t="s">
        <v>36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</row>
    <row r="23" spans="2:71" ht="63" customHeight="1">
      <c r="B23" s="24"/>
      <c r="C23" s="27"/>
      <c r="D23" s="27"/>
      <c r="E23" s="213" t="s">
        <v>37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7"/>
      <c r="AP23" s="27"/>
      <c r="AQ23" s="25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</row>
    <row r="25" spans="2:71" ht="6.95" customHeight="1">
      <c r="B25" s="24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5"/>
    </row>
    <row r="26" spans="2:71" ht="14.45" customHeight="1">
      <c r="B26" s="24"/>
      <c r="C26" s="27"/>
      <c r="D26" s="33" t="s">
        <v>38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3">
        <f>ROUND(AG87,2)</f>
        <v>0</v>
      </c>
      <c r="AL26" s="184"/>
      <c r="AM26" s="184"/>
      <c r="AN26" s="184"/>
      <c r="AO26" s="184"/>
      <c r="AP26" s="27"/>
      <c r="AQ26" s="25"/>
    </row>
    <row r="27" spans="2:71" ht="14.45" customHeight="1">
      <c r="B27" s="24"/>
      <c r="C27" s="27"/>
      <c r="D27" s="33" t="s">
        <v>39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183">
        <f>ROUND(AG90,2)</f>
        <v>0</v>
      </c>
      <c r="AL27" s="183"/>
      <c r="AM27" s="183"/>
      <c r="AN27" s="183"/>
      <c r="AO27" s="183"/>
      <c r="AP27" s="27"/>
      <c r="AQ27" s="25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40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5">
        <f>ROUND(AK26+AK27,2)</f>
        <v>0</v>
      </c>
      <c r="AL29" s="186"/>
      <c r="AM29" s="186"/>
      <c r="AN29" s="186"/>
      <c r="AO29" s="186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41</v>
      </c>
      <c r="E31" s="40"/>
      <c r="F31" s="41" t="s">
        <v>42</v>
      </c>
      <c r="G31" s="40"/>
      <c r="H31" s="40"/>
      <c r="I31" s="40"/>
      <c r="J31" s="40"/>
      <c r="K31" s="40"/>
      <c r="L31" s="206">
        <v>0.21</v>
      </c>
      <c r="M31" s="207"/>
      <c r="N31" s="207"/>
      <c r="O31" s="207"/>
      <c r="P31" s="40"/>
      <c r="Q31" s="40"/>
      <c r="R31" s="40"/>
      <c r="S31" s="40"/>
      <c r="T31" s="43" t="s">
        <v>43</v>
      </c>
      <c r="U31" s="40"/>
      <c r="V31" s="40"/>
      <c r="W31" s="208">
        <f>ROUND(AZ87+SUM(CD91),2)</f>
        <v>0</v>
      </c>
      <c r="X31" s="207"/>
      <c r="Y31" s="207"/>
      <c r="Z31" s="207"/>
      <c r="AA31" s="207"/>
      <c r="AB31" s="207"/>
      <c r="AC31" s="207"/>
      <c r="AD31" s="207"/>
      <c r="AE31" s="207"/>
      <c r="AF31" s="40"/>
      <c r="AG31" s="40"/>
      <c r="AH31" s="40"/>
      <c r="AI31" s="40"/>
      <c r="AJ31" s="40"/>
      <c r="AK31" s="208">
        <f>ROUND(AV87+SUM(BY91),2)</f>
        <v>0</v>
      </c>
      <c r="AL31" s="207"/>
      <c r="AM31" s="207"/>
      <c r="AN31" s="207"/>
      <c r="AO31" s="207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44</v>
      </c>
      <c r="G32" s="40"/>
      <c r="H32" s="40"/>
      <c r="I32" s="40"/>
      <c r="J32" s="40"/>
      <c r="K32" s="40"/>
      <c r="L32" s="206">
        <v>0.15</v>
      </c>
      <c r="M32" s="207"/>
      <c r="N32" s="207"/>
      <c r="O32" s="207"/>
      <c r="P32" s="40"/>
      <c r="Q32" s="40"/>
      <c r="R32" s="40"/>
      <c r="S32" s="40"/>
      <c r="T32" s="43" t="s">
        <v>43</v>
      </c>
      <c r="U32" s="40"/>
      <c r="V32" s="40"/>
      <c r="W32" s="208">
        <f>ROUND(BA87+SUM(CE91),2)</f>
        <v>0</v>
      </c>
      <c r="X32" s="207"/>
      <c r="Y32" s="207"/>
      <c r="Z32" s="207"/>
      <c r="AA32" s="207"/>
      <c r="AB32" s="207"/>
      <c r="AC32" s="207"/>
      <c r="AD32" s="207"/>
      <c r="AE32" s="207"/>
      <c r="AF32" s="40"/>
      <c r="AG32" s="40"/>
      <c r="AH32" s="40"/>
      <c r="AI32" s="40"/>
      <c r="AJ32" s="40"/>
      <c r="AK32" s="208">
        <f>ROUND(AW87+SUM(BZ91),2)</f>
        <v>0</v>
      </c>
      <c r="AL32" s="207"/>
      <c r="AM32" s="207"/>
      <c r="AN32" s="207"/>
      <c r="AO32" s="207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45</v>
      </c>
      <c r="G33" s="40"/>
      <c r="H33" s="40"/>
      <c r="I33" s="40"/>
      <c r="J33" s="40"/>
      <c r="K33" s="40"/>
      <c r="L33" s="206">
        <v>0.21</v>
      </c>
      <c r="M33" s="207"/>
      <c r="N33" s="207"/>
      <c r="O33" s="207"/>
      <c r="P33" s="40"/>
      <c r="Q33" s="40"/>
      <c r="R33" s="40"/>
      <c r="S33" s="40"/>
      <c r="T33" s="43" t="s">
        <v>43</v>
      </c>
      <c r="U33" s="40"/>
      <c r="V33" s="40"/>
      <c r="W33" s="208">
        <f>ROUND(BB87+SUM(CF91),2)</f>
        <v>0</v>
      </c>
      <c r="X33" s="207"/>
      <c r="Y33" s="207"/>
      <c r="Z33" s="207"/>
      <c r="AA33" s="207"/>
      <c r="AB33" s="207"/>
      <c r="AC33" s="207"/>
      <c r="AD33" s="207"/>
      <c r="AE33" s="207"/>
      <c r="AF33" s="40"/>
      <c r="AG33" s="40"/>
      <c r="AH33" s="40"/>
      <c r="AI33" s="40"/>
      <c r="AJ33" s="40"/>
      <c r="AK33" s="208">
        <v>0</v>
      </c>
      <c r="AL33" s="207"/>
      <c r="AM33" s="207"/>
      <c r="AN33" s="207"/>
      <c r="AO33" s="207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46</v>
      </c>
      <c r="G34" s="40"/>
      <c r="H34" s="40"/>
      <c r="I34" s="40"/>
      <c r="J34" s="40"/>
      <c r="K34" s="40"/>
      <c r="L34" s="206">
        <v>0.15</v>
      </c>
      <c r="M34" s="207"/>
      <c r="N34" s="207"/>
      <c r="O34" s="207"/>
      <c r="P34" s="40"/>
      <c r="Q34" s="40"/>
      <c r="R34" s="40"/>
      <c r="S34" s="40"/>
      <c r="T34" s="43" t="s">
        <v>43</v>
      </c>
      <c r="U34" s="40"/>
      <c r="V34" s="40"/>
      <c r="W34" s="208">
        <f>ROUND(BC87+SUM(CG91),2)</f>
        <v>0</v>
      </c>
      <c r="X34" s="207"/>
      <c r="Y34" s="207"/>
      <c r="Z34" s="207"/>
      <c r="AA34" s="207"/>
      <c r="AB34" s="207"/>
      <c r="AC34" s="207"/>
      <c r="AD34" s="207"/>
      <c r="AE34" s="207"/>
      <c r="AF34" s="40"/>
      <c r="AG34" s="40"/>
      <c r="AH34" s="40"/>
      <c r="AI34" s="40"/>
      <c r="AJ34" s="40"/>
      <c r="AK34" s="208">
        <v>0</v>
      </c>
      <c r="AL34" s="207"/>
      <c r="AM34" s="207"/>
      <c r="AN34" s="207"/>
      <c r="AO34" s="207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47</v>
      </c>
      <c r="G35" s="40"/>
      <c r="H35" s="40"/>
      <c r="I35" s="40"/>
      <c r="J35" s="40"/>
      <c r="K35" s="40"/>
      <c r="L35" s="206">
        <v>0</v>
      </c>
      <c r="M35" s="207"/>
      <c r="N35" s="207"/>
      <c r="O35" s="207"/>
      <c r="P35" s="40"/>
      <c r="Q35" s="40"/>
      <c r="R35" s="40"/>
      <c r="S35" s="40"/>
      <c r="T35" s="43" t="s">
        <v>43</v>
      </c>
      <c r="U35" s="40"/>
      <c r="V35" s="40"/>
      <c r="W35" s="208">
        <f>ROUND(BD87+SUM(CH91),2)</f>
        <v>0</v>
      </c>
      <c r="X35" s="207"/>
      <c r="Y35" s="207"/>
      <c r="Z35" s="207"/>
      <c r="AA35" s="207"/>
      <c r="AB35" s="207"/>
      <c r="AC35" s="207"/>
      <c r="AD35" s="207"/>
      <c r="AE35" s="207"/>
      <c r="AF35" s="40"/>
      <c r="AG35" s="40"/>
      <c r="AH35" s="40"/>
      <c r="AI35" s="40"/>
      <c r="AJ35" s="40"/>
      <c r="AK35" s="208">
        <v>0</v>
      </c>
      <c r="AL35" s="207"/>
      <c r="AM35" s="207"/>
      <c r="AN35" s="207"/>
      <c r="AO35" s="207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48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49</v>
      </c>
      <c r="U37" s="47"/>
      <c r="V37" s="47"/>
      <c r="W37" s="47"/>
      <c r="X37" s="198" t="s">
        <v>50</v>
      </c>
      <c r="Y37" s="199"/>
      <c r="Z37" s="199"/>
      <c r="AA37" s="199"/>
      <c r="AB37" s="199"/>
      <c r="AC37" s="47"/>
      <c r="AD37" s="47"/>
      <c r="AE37" s="47"/>
      <c r="AF37" s="47"/>
      <c r="AG37" s="47"/>
      <c r="AH37" s="47"/>
      <c r="AI37" s="47"/>
      <c r="AJ37" s="47"/>
      <c r="AK37" s="200">
        <f>SUM(AK29:AK35)</f>
        <v>0</v>
      </c>
      <c r="AL37" s="199"/>
      <c r="AM37" s="199"/>
      <c r="AN37" s="199"/>
      <c r="AO37" s="201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43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43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43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43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43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43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43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43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43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5">
      <c r="B49" s="34"/>
      <c r="C49" s="35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52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4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5"/>
    </row>
    <row r="51" spans="2:43">
      <c r="B51" s="24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5"/>
    </row>
    <row r="52" spans="2:43">
      <c r="B52" s="24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5"/>
    </row>
    <row r="53" spans="2:43">
      <c r="B53" s="24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5"/>
    </row>
    <row r="54" spans="2:43">
      <c r="B54" s="24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5"/>
    </row>
    <row r="55" spans="2:43">
      <c r="B55" s="24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5"/>
    </row>
    <row r="56" spans="2:43">
      <c r="B56" s="24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5"/>
    </row>
    <row r="57" spans="2:43">
      <c r="B57" s="24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5"/>
    </row>
    <row r="58" spans="2:43" s="1" customFormat="1" ht="15">
      <c r="B58" s="34"/>
      <c r="C58" s="35"/>
      <c r="D58" s="54" t="s">
        <v>53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54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53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54</v>
      </c>
      <c r="AN58" s="55"/>
      <c r="AO58" s="57"/>
      <c r="AP58" s="35"/>
      <c r="AQ58" s="36"/>
    </row>
    <row r="59" spans="2:4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5">
      <c r="B60" s="34"/>
      <c r="C60" s="35"/>
      <c r="D60" s="49" t="s">
        <v>55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56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4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5"/>
    </row>
    <row r="62" spans="2:43">
      <c r="B62" s="24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5"/>
    </row>
    <row r="63" spans="2:43">
      <c r="B63" s="24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5"/>
    </row>
    <row r="64" spans="2:43">
      <c r="B64" s="24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5"/>
    </row>
    <row r="65" spans="2:43">
      <c r="B65" s="24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5"/>
    </row>
    <row r="66" spans="2:43">
      <c r="B66" s="24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5"/>
    </row>
    <row r="67" spans="2:43">
      <c r="B67" s="24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5"/>
    </row>
    <row r="68" spans="2:43">
      <c r="B68" s="24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5"/>
    </row>
    <row r="69" spans="2:43" s="1" customFormat="1" ht="15">
      <c r="B69" s="34"/>
      <c r="C69" s="35"/>
      <c r="D69" s="54" t="s">
        <v>53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54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53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54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202" t="s">
        <v>57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3"/>
      <c r="Y76" s="203"/>
      <c r="Z76" s="203"/>
      <c r="AA76" s="203"/>
      <c r="AB76" s="203"/>
      <c r="AC76" s="203"/>
      <c r="AD76" s="203"/>
      <c r="AE76" s="203"/>
      <c r="AF76" s="203"/>
      <c r="AG76" s="203"/>
      <c r="AH76" s="203"/>
      <c r="AI76" s="203"/>
      <c r="AJ76" s="203"/>
      <c r="AK76" s="203"/>
      <c r="AL76" s="203"/>
      <c r="AM76" s="203"/>
      <c r="AN76" s="203"/>
      <c r="AO76" s="203"/>
      <c r="AP76" s="203"/>
      <c r="AQ76" s="36"/>
    </row>
    <row r="77" spans="2:43" s="3" customFormat="1" ht="14.45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cNO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04" t="str">
        <f>K6</f>
        <v>MŠ Nosislav, novostavba trojtřídní mateřské školy</v>
      </c>
      <c r="M78" s="205"/>
      <c r="N78" s="205"/>
      <c r="O78" s="205"/>
      <c r="P78" s="205"/>
      <c r="Q78" s="205"/>
      <c r="R78" s="205"/>
      <c r="S78" s="205"/>
      <c r="T78" s="205"/>
      <c r="U78" s="205"/>
      <c r="V78" s="205"/>
      <c r="W78" s="205"/>
      <c r="X78" s="205"/>
      <c r="Y78" s="205"/>
      <c r="Z78" s="205"/>
      <c r="AA78" s="205"/>
      <c r="AB78" s="205"/>
      <c r="AC78" s="205"/>
      <c r="AD78" s="205"/>
      <c r="AE78" s="205"/>
      <c r="AF78" s="205"/>
      <c r="AG78" s="205"/>
      <c r="AH78" s="205"/>
      <c r="AI78" s="205"/>
      <c r="AJ78" s="205"/>
      <c r="AK78" s="205"/>
      <c r="AL78" s="205"/>
      <c r="AM78" s="205"/>
      <c r="AN78" s="205"/>
      <c r="AO78" s="205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31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Nosislav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23</v>
      </c>
      <c r="AJ80" s="35"/>
      <c r="AK80" s="35"/>
      <c r="AL80" s="35"/>
      <c r="AM80" s="72" t="str">
        <f>IF(AN8= "","",AN8)</f>
        <v>23. 6. 2017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 ht="15">
      <c r="B82" s="34"/>
      <c r="C82" s="31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Městys Nosislav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31</v>
      </c>
      <c r="AJ82" s="35"/>
      <c r="AK82" s="35"/>
      <c r="AL82" s="35"/>
      <c r="AM82" s="193" t="str">
        <f>IF(E17="","",E17)</f>
        <v>Atelier 99 s.r.o. Brno</v>
      </c>
      <c r="AN82" s="193"/>
      <c r="AO82" s="193"/>
      <c r="AP82" s="193"/>
      <c r="AQ82" s="36"/>
      <c r="AS82" s="189" t="s">
        <v>58</v>
      </c>
      <c r="AT82" s="190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76" s="1" customFormat="1" ht="15">
      <c r="B83" s="34"/>
      <c r="C83" s="31" t="s">
        <v>29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34</v>
      </c>
      <c r="AJ83" s="35"/>
      <c r="AK83" s="35"/>
      <c r="AL83" s="35"/>
      <c r="AM83" s="193" t="str">
        <f>IF(E20="","",E20)</f>
        <v>Ing. Rez</v>
      </c>
      <c r="AN83" s="193"/>
      <c r="AO83" s="193"/>
      <c r="AP83" s="193"/>
      <c r="AQ83" s="36"/>
      <c r="AS83" s="191"/>
      <c r="AT83" s="192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1"/>
      <c r="AT84" s="192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>
      <c r="B85" s="34"/>
      <c r="C85" s="194" t="s">
        <v>59</v>
      </c>
      <c r="D85" s="195"/>
      <c r="E85" s="195"/>
      <c r="F85" s="195"/>
      <c r="G85" s="195"/>
      <c r="H85" s="74"/>
      <c r="I85" s="196" t="s">
        <v>60</v>
      </c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6" t="s">
        <v>61</v>
      </c>
      <c r="AH85" s="195"/>
      <c r="AI85" s="195"/>
      <c r="AJ85" s="195"/>
      <c r="AK85" s="195"/>
      <c r="AL85" s="195"/>
      <c r="AM85" s="195"/>
      <c r="AN85" s="196" t="s">
        <v>62</v>
      </c>
      <c r="AO85" s="195"/>
      <c r="AP85" s="197"/>
      <c r="AQ85" s="36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88">
        <f>ROUND(AG88,2)</f>
        <v>0</v>
      </c>
      <c r="AH87" s="188"/>
      <c r="AI87" s="188"/>
      <c r="AJ87" s="188"/>
      <c r="AK87" s="188"/>
      <c r="AL87" s="188"/>
      <c r="AM87" s="188"/>
      <c r="AN87" s="177">
        <f>SUM(AG87,AT87)</f>
        <v>0</v>
      </c>
      <c r="AO87" s="177"/>
      <c r="AP87" s="177"/>
      <c r="AQ87" s="70"/>
      <c r="AS87" s="81">
        <f>ROUND(AS88,2)</f>
        <v>0</v>
      </c>
      <c r="AT87" s="82">
        <f>ROUND(SUM(AV87:AW87),2)</f>
        <v>0</v>
      </c>
      <c r="AU87" s="83">
        <f>ROUND(AU88,5)</f>
        <v>1236.7388699999999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0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76" s="5" customFormat="1" ht="37.5" customHeight="1">
      <c r="A88" s="87" t="s">
        <v>82</v>
      </c>
      <c r="B88" s="88"/>
      <c r="C88" s="89"/>
      <c r="D88" s="187" t="s">
        <v>83</v>
      </c>
      <c r="E88" s="187"/>
      <c r="F88" s="187"/>
      <c r="G88" s="187"/>
      <c r="H88" s="187"/>
      <c r="I88" s="90"/>
      <c r="J88" s="187" t="s">
        <v>84</v>
      </c>
      <c r="K88" s="187"/>
      <c r="L88" s="187"/>
      <c r="M88" s="187"/>
      <c r="N88" s="187"/>
      <c r="O88" s="187"/>
      <c r="P88" s="187"/>
      <c r="Q88" s="187"/>
      <c r="R88" s="187"/>
      <c r="S88" s="187"/>
      <c r="T88" s="187"/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  <c r="AF88" s="187"/>
      <c r="AG88" s="181">
        <f>'IO 200, IO 201 - Komunika...'!M30</f>
        <v>0</v>
      </c>
      <c r="AH88" s="182"/>
      <c r="AI88" s="182"/>
      <c r="AJ88" s="182"/>
      <c r="AK88" s="182"/>
      <c r="AL88" s="182"/>
      <c r="AM88" s="182"/>
      <c r="AN88" s="181">
        <f>SUM(AG88,AT88)</f>
        <v>0</v>
      </c>
      <c r="AO88" s="182"/>
      <c r="AP88" s="182"/>
      <c r="AQ88" s="91"/>
      <c r="AS88" s="92">
        <f>'IO 200, IO 201 - Komunika...'!M28</f>
        <v>0</v>
      </c>
      <c r="AT88" s="93">
        <f>ROUND(SUM(AV88:AW88),2)</f>
        <v>0</v>
      </c>
      <c r="AU88" s="94">
        <f>'IO 200, IO 201 - Komunika...'!W118</f>
        <v>1236.7388719999999</v>
      </c>
      <c r="AV88" s="93">
        <f>'IO 200, IO 201 - Komunika...'!M32</f>
        <v>0</v>
      </c>
      <c r="AW88" s="93">
        <f>'IO 200, IO 201 - Komunika...'!M33</f>
        <v>0</v>
      </c>
      <c r="AX88" s="93">
        <f>'IO 200, IO 201 - Komunika...'!M34</f>
        <v>0</v>
      </c>
      <c r="AY88" s="93">
        <f>'IO 200, IO 201 - Komunika...'!M35</f>
        <v>0</v>
      </c>
      <c r="AZ88" s="93">
        <f>'IO 200, IO 201 - Komunika...'!H32</f>
        <v>0</v>
      </c>
      <c r="BA88" s="93">
        <f>'IO 200, IO 201 - Komunika...'!H33</f>
        <v>0</v>
      </c>
      <c r="BB88" s="93">
        <f>'IO 200, IO 201 - Komunika...'!H34</f>
        <v>0</v>
      </c>
      <c r="BC88" s="93">
        <f>'IO 200, IO 201 - Komunika...'!H35</f>
        <v>0</v>
      </c>
      <c r="BD88" s="95">
        <f>'IO 200, IO 201 - Komunika...'!H36</f>
        <v>0</v>
      </c>
      <c r="BT88" s="96" t="s">
        <v>85</v>
      </c>
      <c r="BV88" s="96" t="s">
        <v>79</v>
      </c>
      <c r="BW88" s="96" t="s">
        <v>86</v>
      </c>
      <c r="BX88" s="96" t="s">
        <v>80</v>
      </c>
    </row>
    <row r="89" spans="1:76">
      <c r="B89" s="24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5"/>
    </row>
    <row r="90" spans="1:76" s="1" customFormat="1" ht="30" customHeight="1">
      <c r="B90" s="34"/>
      <c r="C90" s="79" t="s">
        <v>87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77">
        <v>0</v>
      </c>
      <c r="AH90" s="177"/>
      <c r="AI90" s="177"/>
      <c r="AJ90" s="177"/>
      <c r="AK90" s="177"/>
      <c r="AL90" s="177"/>
      <c r="AM90" s="177"/>
      <c r="AN90" s="177">
        <v>0</v>
      </c>
      <c r="AO90" s="177"/>
      <c r="AP90" s="177"/>
      <c r="AQ90" s="36"/>
      <c r="AS90" s="75" t="s">
        <v>88</v>
      </c>
      <c r="AT90" s="76" t="s">
        <v>89</v>
      </c>
      <c r="AU90" s="76" t="s">
        <v>41</v>
      </c>
      <c r="AV90" s="77" t="s">
        <v>64</v>
      </c>
    </row>
    <row r="91" spans="1:76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6"/>
      <c r="AS91" s="97"/>
      <c r="AT91" s="55"/>
      <c r="AU91" s="55"/>
      <c r="AV91" s="57"/>
    </row>
    <row r="92" spans="1:76" s="1" customFormat="1" ht="30" customHeight="1">
      <c r="B92" s="34"/>
      <c r="C92" s="98" t="s">
        <v>90</v>
      </c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178">
        <f>ROUND(AG87+AG90,2)</f>
        <v>0</v>
      </c>
      <c r="AH92" s="178"/>
      <c r="AI92" s="178"/>
      <c r="AJ92" s="178"/>
      <c r="AK92" s="178"/>
      <c r="AL92" s="178"/>
      <c r="AM92" s="178"/>
      <c r="AN92" s="178">
        <f>AN87+AN90</f>
        <v>0</v>
      </c>
      <c r="AO92" s="178"/>
      <c r="AP92" s="178"/>
      <c r="AQ92" s="36"/>
    </row>
    <row r="93" spans="1:76" s="1" customFormat="1" ht="6.95" customHeight="1"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60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IO 200, IO 201 - Komunika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3"/>
  <sheetViews>
    <sheetView showGridLines="0" showZeros="0" view="pageBreakPreview" zoomScale="60" zoomScaleNormal="85" workbookViewId="0">
      <pane ySplit="1" topLeftCell="A2" activePane="bottomLeft" state="frozen"/>
      <selection pane="bottomLeft" activeCell="AE10" sqref="A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0"/>
      <c r="B1" s="14"/>
      <c r="C1" s="14"/>
      <c r="D1" s="15" t="s">
        <v>1</v>
      </c>
      <c r="E1" s="14"/>
      <c r="F1" s="16" t="s">
        <v>91</v>
      </c>
      <c r="G1" s="16"/>
      <c r="H1" s="214" t="s">
        <v>92</v>
      </c>
      <c r="I1" s="214"/>
      <c r="J1" s="214"/>
      <c r="K1" s="214"/>
      <c r="L1" s="16" t="s">
        <v>93</v>
      </c>
      <c r="M1" s="14"/>
      <c r="N1" s="14"/>
      <c r="O1" s="15" t="s">
        <v>94</v>
      </c>
      <c r="P1" s="14"/>
      <c r="Q1" s="14"/>
      <c r="R1" s="14"/>
      <c r="S1" s="16" t="s">
        <v>95</v>
      </c>
      <c r="T1" s="16"/>
      <c r="U1" s="100"/>
      <c r="V1" s="100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9" t="s">
        <v>7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179" t="s">
        <v>8</v>
      </c>
      <c r="T2" s="180"/>
      <c r="U2" s="180"/>
      <c r="V2" s="180"/>
      <c r="W2" s="180"/>
      <c r="X2" s="180"/>
      <c r="Y2" s="180"/>
      <c r="Z2" s="180"/>
      <c r="AA2" s="180"/>
      <c r="AB2" s="180"/>
      <c r="AC2" s="180"/>
      <c r="AT2" s="20" t="s">
        <v>86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96</v>
      </c>
    </row>
    <row r="4" spans="1:66" ht="36.950000000000003" customHeight="1">
      <c r="B4" s="24"/>
      <c r="C4" s="202" t="s">
        <v>423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5"/>
      <c r="T4" s="26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17</v>
      </c>
      <c r="E6" s="27"/>
      <c r="F6" s="240" t="str">
        <f>'Rekapitulace stavby'!K6</f>
        <v>MŠ Nosislav, novostavba trojtřídní mateřské školy</v>
      </c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7"/>
      <c r="R6" s="25"/>
    </row>
    <row r="7" spans="1:66" s="1" customFormat="1" ht="32.85" customHeight="1">
      <c r="B7" s="34"/>
      <c r="C7" s="35"/>
      <c r="D7" s="30" t="s">
        <v>97</v>
      </c>
      <c r="E7" s="35"/>
      <c r="F7" s="212" t="s">
        <v>98</v>
      </c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42" t="str">
        <f>'Rekapitulace stavby'!AN8</f>
        <v>23. 6. 2017</v>
      </c>
      <c r="P9" s="24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11" t="s">
        <v>5</v>
      </c>
      <c r="P11" s="211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11" t="s">
        <v>5</v>
      </c>
      <c r="P12" s="21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11" t="str">
        <f>IF('Rekapitulace stavby'!AN13="","",'Rekapitulace stavby'!AN13)</f>
        <v/>
      </c>
      <c r="P14" s="211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11" t="str">
        <f>IF('Rekapitulace stavby'!AN14="","",'Rekapitulace stavby'!AN14)</f>
        <v/>
      </c>
      <c r="P15" s="21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11" t="s">
        <v>5</v>
      </c>
      <c r="P17" s="211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11" t="s">
        <v>5</v>
      </c>
      <c r="P18" s="21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11" t="s">
        <v>5</v>
      </c>
      <c r="P20" s="211"/>
      <c r="Q20" s="35"/>
      <c r="R20" s="36"/>
    </row>
    <row r="21" spans="2:18" s="1" customFormat="1" ht="18" customHeight="1">
      <c r="B21" s="34"/>
      <c r="C21" s="35"/>
      <c r="D21" s="35"/>
      <c r="E21" s="29" t="s">
        <v>35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11" t="s">
        <v>5</v>
      </c>
      <c r="P21" s="21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213" t="s">
        <v>5</v>
      </c>
      <c r="F24" s="213"/>
      <c r="G24" s="213"/>
      <c r="H24" s="213"/>
      <c r="I24" s="213"/>
      <c r="J24" s="213"/>
      <c r="K24" s="213"/>
      <c r="L24" s="21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1" t="s">
        <v>99</v>
      </c>
      <c r="E27" s="35"/>
      <c r="F27" s="35"/>
      <c r="G27" s="35"/>
      <c r="H27" s="35"/>
      <c r="I27" s="35"/>
      <c r="J27" s="35"/>
      <c r="K27" s="35"/>
      <c r="L27" s="35"/>
      <c r="M27" s="183">
        <f>N88</f>
        <v>0</v>
      </c>
      <c r="N27" s="183"/>
      <c r="O27" s="183"/>
      <c r="P27" s="183"/>
      <c r="Q27" s="35"/>
      <c r="R27" s="36"/>
    </row>
    <row r="28" spans="2:18" s="1" customFormat="1" ht="14.45" customHeight="1">
      <c r="B28" s="34"/>
      <c r="C28" s="35"/>
      <c r="D28" s="33" t="s">
        <v>100</v>
      </c>
      <c r="E28" s="35"/>
      <c r="F28" s="35"/>
      <c r="G28" s="35"/>
      <c r="H28" s="35"/>
      <c r="I28" s="35"/>
      <c r="J28" s="35"/>
      <c r="K28" s="35"/>
      <c r="L28" s="35"/>
      <c r="M28" s="183">
        <f>N99</f>
        <v>0</v>
      </c>
      <c r="N28" s="183"/>
      <c r="O28" s="183"/>
      <c r="P28" s="183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2" t="s">
        <v>40</v>
      </c>
      <c r="E30" s="35"/>
      <c r="F30" s="35"/>
      <c r="G30" s="35"/>
      <c r="H30" s="35"/>
      <c r="I30" s="35"/>
      <c r="J30" s="35"/>
      <c r="K30" s="35"/>
      <c r="L30" s="35"/>
      <c r="M30" s="254">
        <f>ROUND(M27+M28,2)</f>
        <v>0</v>
      </c>
      <c r="N30" s="239"/>
      <c r="O30" s="239"/>
      <c r="P30" s="239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3" t="s">
        <v>43</v>
      </c>
      <c r="H32" s="251">
        <f>ROUND((SUM(BE99:BE100)+SUM(BE118:BE262)), 2)</f>
        <v>0</v>
      </c>
      <c r="I32" s="239"/>
      <c r="J32" s="239"/>
      <c r="K32" s="35"/>
      <c r="L32" s="35"/>
      <c r="M32" s="251">
        <f>ROUND(ROUND((SUM(BE99:BE100)+SUM(BE118:BE262)), 2)*F32, 2)</f>
        <v>0</v>
      </c>
      <c r="N32" s="239"/>
      <c r="O32" s="239"/>
      <c r="P32" s="239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3" t="s">
        <v>43</v>
      </c>
      <c r="H33" s="251">
        <f>ROUND((SUM(BF99:BF100)+SUM(BF118:BF262)), 2)</f>
        <v>0</v>
      </c>
      <c r="I33" s="239"/>
      <c r="J33" s="239"/>
      <c r="K33" s="35"/>
      <c r="L33" s="35"/>
      <c r="M33" s="251">
        <f>ROUND(ROUND((SUM(BF99:BF100)+SUM(BF118:BF262)), 2)*F33, 2)</f>
        <v>0</v>
      </c>
      <c r="N33" s="239"/>
      <c r="O33" s="239"/>
      <c r="P33" s="23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3" t="s">
        <v>43</v>
      </c>
      <c r="H34" s="251">
        <f>ROUND((SUM(BG99:BG100)+SUM(BG118:BG262)), 2)</f>
        <v>0</v>
      </c>
      <c r="I34" s="239"/>
      <c r="J34" s="239"/>
      <c r="K34" s="35"/>
      <c r="L34" s="35"/>
      <c r="M34" s="251">
        <v>0</v>
      </c>
      <c r="N34" s="239"/>
      <c r="O34" s="239"/>
      <c r="P34" s="23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3" t="s">
        <v>43</v>
      </c>
      <c r="H35" s="251">
        <f>ROUND((SUM(BH99:BH100)+SUM(BH118:BH262)), 2)</f>
        <v>0</v>
      </c>
      <c r="I35" s="239"/>
      <c r="J35" s="239"/>
      <c r="K35" s="35"/>
      <c r="L35" s="35"/>
      <c r="M35" s="251">
        <v>0</v>
      </c>
      <c r="N35" s="239"/>
      <c r="O35" s="239"/>
      <c r="P35" s="239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3" t="s">
        <v>43</v>
      </c>
      <c r="H36" s="251">
        <f>ROUND((SUM(BI99:BI100)+SUM(BI118:BI262)), 2)</f>
        <v>0</v>
      </c>
      <c r="I36" s="239"/>
      <c r="J36" s="239"/>
      <c r="K36" s="35"/>
      <c r="L36" s="35"/>
      <c r="M36" s="251">
        <v>0</v>
      </c>
      <c r="N36" s="239"/>
      <c r="O36" s="239"/>
      <c r="P36" s="239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99"/>
      <c r="D38" s="104" t="s">
        <v>48</v>
      </c>
      <c r="E38" s="74"/>
      <c r="F38" s="74"/>
      <c r="G38" s="105" t="s">
        <v>49</v>
      </c>
      <c r="H38" s="106" t="s">
        <v>50</v>
      </c>
      <c r="I38" s="74"/>
      <c r="J38" s="74"/>
      <c r="K38" s="74"/>
      <c r="L38" s="252">
        <f>SUM(M30:M36)</f>
        <v>0</v>
      </c>
      <c r="M38" s="252"/>
      <c r="N38" s="252"/>
      <c r="O38" s="252"/>
      <c r="P38" s="253"/>
      <c r="Q38" s="99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18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18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18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18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18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02" t="s">
        <v>424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0" t="str">
        <f>F6</f>
        <v>MŠ Nosislav, novostavba trojtřídní mateřské školy</v>
      </c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35"/>
      <c r="R78" s="36"/>
    </row>
    <row r="79" spans="2:18" s="1" customFormat="1" ht="36.950000000000003" customHeight="1">
      <c r="B79" s="34"/>
      <c r="C79" s="68" t="s">
        <v>97</v>
      </c>
      <c r="D79" s="35"/>
      <c r="E79" s="35"/>
      <c r="F79" s="204" t="str">
        <f>F7</f>
        <v>IO 200, IO 201 - Komunikace a zpevněné plochy</v>
      </c>
      <c r="G79" s="239"/>
      <c r="H79" s="239"/>
      <c r="I79" s="239"/>
      <c r="J79" s="239"/>
      <c r="K79" s="239"/>
      <c r="L79" s="239"/>
      <c r="M79" s="239"/>
      <c r="N79" s="239"/>
      <c r="O79" s="239"/>
      <c r="P79" s="239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Nosislav</v>
      </c>
      <c r="G81" s="35"/>
      <c r="H81" s="35"/>
      <c r="I81" s="35"/>
      <c r="J81" s="35"/>
      <c r="K81" s="31" t="s">
        <v>23</v>
      </c>
      <c r="L81" s="35"/>
      <c r="M81" s="242" t="str">
        <f>IF(O9="","",O9)</f>
        <v>23. 6. 2017</v>
      </c>
      <c r="N81" s="242"/>
      <c r="O81" s="242"/>
      <c r="P81" s="24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Městys Nosislav</v>
      </c>
      <c r="G83" s="35"/>
      <c r="H83" s="35"/>
      <c r="I83" s="35"/>
      <c r="J83" s="35"/>
      <c r="K83" s="31" t="s">
        <v>31</v>
      </c>
      <c r="L83" s="35"/>
      <c r="M83" s="211" t="str">
        <f>E18</f>
        <v>Atelier 99 s.r.o. Brno</v>
      </c>
      <c r="N83" s="211"/>
      <c r="O83" s="211"/>
      <c r="P83" s="211"/>
      <c r="Q83" s="211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11" t="str">
        <f>E21</f>
        <v>Ing. Rez</v>
      </c>
      <c r="N84" s="211"/>
      <c r="O84" s="211"/>
      <c r="P84" s="211"/>
      <c r="Q84" s="21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49" t="s">
        <v>101</v>
      </c>
      <c r="D86" s="250"/>
      <c r="E86" s="250"/>
      <c r="F86" s="250"/>
      <c r="G86" s="250"/>
      <c r="H86" s="99"/>
      <c r="I86" s="99"/>
      <c r="J86" s="99"/>
      <c r="K86" s="99"/>
      <c r="L86" s="99"/>
      <c r="M86" s="99"/>
      <c r="N86" s="249" t="s">
        <v>102</v>
      </c>
      <c r="O86" s="250"/>
      <c r="P86" s="250"/>
      <c r="Q86" s="250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07" t="s">
        <v>103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77">
        <f>N118</f>
        <v>0</v>
      </c>
      <c r="O88" s="237"/>
      <c r="P88" s="237"/>
      <c r="Q88" s="237"/>
      <c r="R88" s="36"/>
      <c r="AU88" s="20" t="s">
        <v>104</v>
      </c>
    </row>
    <row r="89" spans="2:47" s="6" customFormat="1" ht="24.95" customHeight="1">
      <c r="B89" s="108"/>
      <c r="C89" s="109"/>
      <c r="D89" s="110" t="s">
        <v>105</v>
      </c>
      <c r="E89" s="109"/>
      <c r="F89" s="109"/>
      <c r="G89" s="109"/>
      <c r="H89" s="109"/>
      <c r="I89" s="109"/>
      <c r="J89" s="109"/>
      <c r="K89" s="109"/>
      <c r="L89" s="109"/>
      <c r="M89" s="109"/>
      <c r="N89" s="218">
        <f>N119</f>
        <v>0</v>
      </c>
      <c r="O89" s="246"/>
      <c r="P89" s="246"/>
      <c r="Q89" s="246"/>
      <c r="R89" s="111"/>
    </row>
    <row r="90" spans="2:47" s="7" customFormat="1" ht="19.899999999999999" customHeight="1">
      <c r="B90" s="112"/>
      <c r="C90" s="113"/>
      <c r="D90" s="114" t="s">
        <v>106</v>
      </c>
      <c r="E90" s="113"/>
      <c r="F90" s="113"/>
      <c r="G90" s="113"/>
      <c r="H90" s="113"/>
      <c r="I90" s="113"/>
      <c r="J90" s="113"/>
      <c r="K90" s="113"/>
      <c r="L90" s="113"/>
      <c r="M90" s="113"/>
      <c r="N90" s="247">
        <f>N120</f>
        <v>0</v>
      </c>
      <c r="O90" s="248"/>
      <c r="P90" s="248"/>
      <c r="Q90" s="248"/>
      <c r="R90" s="115"/>
    </row>
    <row r="91" spans="2:47" s="7" customFormat="1" ht="19.899999999999999" customHeight="1">
      <c r="B91" s="112"/>
      <c r="C91" s="113"/>
      <c r="D91" s="114" t="s">
        <v>107</v>
      </c>
      <c r="E91" s="113"/>
      <c r="F91" s="113"/>
      <c r="G91" s="113"/>
      <c r="H91" s="113"/>
      <c r="I91" s="113"/>
      <c r="J91" s="113"/>
      <c r="K91" s="113"/>
      <c r="L91" s="113"/>
      <c r="M91" s="113"/>
      <c r="N91" s="247">
        <f>N161</f>
        <v>0</v>
      </c>
      <c r="O91" s="248"/>
      <c r="P91" s="248"/>
      <c r="Q91" s="248"/>
      <c r="R91" s="115"/>
    </row>
    <row r="92" spans="2:47" s="7" customFormat="1" ht="19.899999999999999" customHeight="1">
      <c r="B92" s="112"/>
      <c r="C92" s="113"/>
      <c r="D92" s="114" t="s">
        <v>108</v>
      </c>
      <c r="E92" s="113"/>
      <c r="F92" s="113"/>
      <c r="G92" s="113"/>
      <c r="H92" s="113"/>
      <c r="I92" s="113"/>
      <c r="J92" s="113"/>
      <c r="K92" s="113"/>
      <c r="L92" s="113"/>
      <c r="M92" s="113"/>
      <c r="N92" s="247">
        <f>N168</f>
        <v>0</v>
      </c>
      <c r="O92" s="248"/>
      <c r="P92" s="248"/>
      <c r="Q92" s="248"/>
      <c r="R92" s="115"/>
    </row>
    <row r="93" spans="2:47" s="7" customFormat="1" ht="19.899999999999999" customHeight="1">
      <c r="B93" s="112"/>
      <c r="C93" s="113"/>
      <c r="D93" s="114" t="s">
        <v>109</v>
      </c>
      <c r="E93" s="113"/>
      <c r="F93" s="113"/>
      <c r="G93" s="113"/>
      <c r="H93" s="113"/>
      <c r="I93" s="113"/>
      <c r="J93" s="113"/>
      <c r="K93" s="113"/>
      <c r="L93" s="113"/>
      <c r="M93" s="113"/>
      <c r="N93" s="247">
        <f>N172</f>
        <v>0</v>
      </c>
      <c r="O93" s="248"/>
      <c r="P93" s="248"/>
      <c r="Q93" s="248"/>
      <c r="R93" s="115"/>
    </row>
    <row r="94" spans="2:47" s="7" customFormat="1" ht="19.899999999999999" customHeight="1">
      <c r="B94" s="112"/>
      <c r="C94" s="113"/>
      <c r="D94" s="114" t="s">
        <v>110</v>
      </c>
      <c r="E94" s="113"/>
      <c r="F94" s="113"/>
      <c r="G94" s="113"/>
      <c r="H94" s="113"/>
      <c r="I94" s="113"/>
      <c r="J94" s="113"/>
      <c r="K94" s="113"/>
      <c r="L94" s="113"/>
      <c r="M94" s="113"/>
      <c r="N94" s="247">
        <f>N210</f>
        <v>0</v>
      </c>
      <c r="O94" s="248"/>
      <c r="P94" s="248"/>
      <c r="Q94" s="248"/>
      <c r="R94" s="115"/>
    </row>
    <row r="95" spans="2:47" s="7" customFormat="1" ht="19.899999999999999" customHeight="1">
      <c r="B95" s="112"/>
      <c r="C95" s="113"/>
      <c r="D95" s="114" t="s">
        <v>111</v>
      </c>
      <c r="E95" s="113"/>
      <c r="F95" s="113"/>
      <c r="G95" s="113"/>
      <c r="H95" s="113"/>
      <c r="I95" s="113"/>
      <c r="J95" s="113"/>
      <c r="K95" s="113"/>
      <c r="L95" s="113"/>
      <c r="M95" s="113"/>
      <c r="N95" s="247">
        <f>N220</f>
        <v>0</v>
      </c>
      <c r="O95" s="248"/>
      <c r="P95" s="248"/>
      <c r="Q95" s="248"/>
      <c r="R95" s="115"/>
    </row>
    <row r="96" spans="2:47" s="7" customFormat="1" ht="19.899999999999999" customHeight="1">
      <c r="B96" s="112"/>
      <c r="C96" s="113"/>
      <c r="D96" s="114" t="s">
        <v>112</v>
      </c>
      <c r="E96" s="113"/>
      <c r="F96" s="113"/>
      <c r="G96" s="113"/>
      <c r="H96" s="113"/>
      <c r="I96" s="113"/>
      <c r="J96" s="113"/>
      <c r="K96" s="113"/>
      <c r="L96" s="113"/>
      <c r="M96" s="113"/>
      <c r="N96" s="247">
        <f>N247</f>
        <v>0</v>
      </c>
      <c r="O96" s="248"/>
      <c r="P96" s="248"/>
      <c r="Q96" s="248"/>
      <c r="R96" s="115"/>
    </row>
    <row r="97" spans="2:21" s="7" customFormat="1" ht="19.899999999999999" customHeight="1">
      <c r="B97" s="112"/>
      <c r="C97" s="113"/>
      <c r="D97" s="114" t="s">
        <v>113</v>
      </c>
      <c r="E97" s="113"/>
      <c r="F97" s="113"/>
      <c r="G97" s="113"/>
      <c r="H97" s="113"/>
      <c r="I97" s="113"/>
      <c r="J97" s="113"/>
      <c r="K97" s="113"/>
      <c r="L97" s="113"/>
      <c r="M97" s="113"/>
      <c r="N97" s="247">
        <f>N261</f>
        <v>0</v>
      </c>
      <c r="O97" s="248"/>
      <c r="P97" s="248"/>
      <c r="Q97" s="248"/>
      <c r="R97" s="115"/>
    </row>
    <row r="98" spans="2:21" s="1" customFormat="1" ht="21.75" customHeight="1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6"/>
    </row>
    <row r="99" spans="2:21" s="1" customFormat="1" ht="29.25" customHeight="1">
      <c r="B99" s="34"/>
      <c r="C99" s="107" t="s">
        <v>114</v>
      </c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237">
        <v>0</v>
      </c>
      <c r="O99" s="238"/>
      <c r="P99" s="238"/>
      <c r="Q99" s="238"/>
      <c r="R99" s="36"/>
      <c r="T99" s="116"/>
      <c r="U99" s="117" t="s">
        <v>41</v>
      </c>
    </row>
    <row r="100" spans="2:21" s="1" customFormat="1" ht="18" customHeight="1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6"/>
    </row>
    <row r="101" spans="2:21" s="1" customFormat="1" ht="29.25" customHeight="1">
      <c r="B101" s="34"/>
      <c r="C101" s="98" t="s">
        <v>90</v>
      </c>
      <c r="D101" s="99"/>
      <c r="E101" s="99"/>
      <c r="F101" s="99"/>
      <c r="G101" s="99"/>
      <c r="H101" s="99"/>
      <c r="I101" s="99"/>
      <c r="J101" s="99"/>
      <c r="K101" s="99"/>
      <c r="L101" s="178">
        <f>ROUND(SUM(N88+N99),2)</f>
        <v>0</v>
      </c>
      <c r="M101" s="178"/>
      <c r="N101" s="178"/>
      <c r="O101" s="178"/>
      <c r="P101" s="178"/>
      <c r="Q101" s="178"/>
      <c r="R101" s="36"/>
    </row>
    <row r="102" spans="2:21" s="1" customFormat="1" ht="6.95" customHeight="1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</row>
    <row r="106" spans="2:21" s="1" customFormat="1" ht="6.95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07" spans="2:21" s="1" customFormat="1" ht="36.950000000000003" customHeight="1">
      <c r="B107" s="34"/>
      <c r="C107" s="202" t="s">
        <v>425</v>
      </c>
      <c r="D107" s="239"/>
      <c r="E107" s="239"/>
      <c r="F107" s="239"/>
      <c r="G107" s="239"/>
      <c r="H107" s="239"/>
      <c r="I107" s="239"/>
      <c r="J107" s="239"/>
      <c r="K107" s="239"/>
      <c r="L107" s="239"/>
      <c r="M107" s="239"/>
      <c r="N107" s="239"/>
      <c r="O107" s="239"/>
      <c r="P107" s="239"/>
      <c r="Q107" s="239"/>
      <c r="R107" s="36"/>
    </row>
    <row r="108" spans="2:21" s="1" customFormat="1" ht="6.9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21" s="1" customFormat="1" ht="30" customHeight="1">
      <c r="B109" s="34"/>
      <c r="C109" s="31" t="s">
        <v>17</v>
      </c>
      <c r="D109" s="35"/>
      <c r="E109" s="35"/>
      <c r="F109" s="240" t="str">
        <f>F6</f>
        <v>MŠ Nosislav, novostavba trojtřídní mateřské školy</v>
      </c>
      <c r="G109" s="241"/>
      <c r="H109" s="241"/>
      <c r="I109" s="241"/>
      <c r="J109" s="241"/>
      <c r="K109" s="241"/>
      <c r="L109" s="241"/>
      <c r="M109" s="241"/>
      <c r="N109" s="241"/>
      <c r="O109" s="241"/>
      <c r="P109" s="241"/>
      <c r="Q109" s="35"/>
      <c r="R109" s="36"/>
    </row>
    <row r="110" spans="2:21" s="1" customFormat="1" ht="36.950000000000003" customHeight="1">
      <c r="B110" s="34"/>
      <c r="C110" s="68" t="s">
        <v>97</v>
      </c>
      <c r="D110" s="35"/>
      <c r="E110" s="35"/>
      <c r="F110" s="204" t="str">
        <f>F7</f>
        <v>IO 200, IO 201 - Komunikace a zpevněné plochy</v>
      </c>
      <c r="G110" s="239"/>
      <c r="H110" s="239"/>
      <c r="I110" s="239"/>
      <c r="J110" s="239"/>
      <c r="K110" s="239"/>
      <c r="L110" s="239"/>
      <c r="M110" s="239"/>
      <c r="N110" s="239"/>
      <c r="O110" s="239"/>
      <c r="P110" s="239"/>
      <c r="Q110" s="35"/>
      <c r="R110" s="36"/>
    </row>
    <row r="111" spans="2:21" s="1" customFormat="1" ht="6.9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21" s="1" customFormat="1" ht="18" customHeight="1">
      <c r="B112" s="34"/>
      <c r="C112" s="31" t="s">
        <v>21</v>
      </c>
      <c r="D112" s="35"/>
      <c r="E112" s="35"/>
      <c r="F112" s="29" t="str">
        <f>F9</f>
        <v>Nosislav</v>
      </c>
      <c r="G112" s="35"/>
      <c r="H112" s="35"/>
      <c r="I112" s="35"/>
      <c r="J112" s="35"/>
      <c r="K112" s="31" t="s">
        <v>23</v>
      </c>
      <c r="L112" s="35"/>
      <c r="M112" s="242" t="str">
        <f>IF(O9="","",O9)</f>
        <v>23. 6. 2017</v>
      </c>
      <c r="N112" s="242"/>
      <c r="O112" s="242"/>
      <c r="P112" s="242"/>
      <c r="Q112" s="35"/>
      <c r="R112" s="36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15">
      <c r="B114" s="34"/>
      <c r="C114" s="31" t="s">
        <v>25</v>
      </c>
      <c r="D114" s="35"/>
      <c r="E114" s="35"/>
      <c r="F114" s="29" t="str">
        <f>E12</f>
        <v>Městys Nosislav</v>
      </c>
      <c r="G114" s="35"/>
      <c r="H114" s="35"/>
      <c r="I114" s="35"/>
      <c r="J114" s="35"/>
      <c r="K114" s="31" t="s">
        <v>31</v>
      </c>
      <c r="L114" s="35"/>
      <c r="M114" s="211" t="str">
        <f>E18</f>
        <v>Atelier 99 s.r.o. Brno</v>
      </c>
      <c r="N114" s="211"/>
      <c r="O114" s="211"/>
      <c r="P114" s="211"/>
      <c r="Q114" s="211"/>
      <c r="R114" s="36"/>
    </row>
    <row r="115" spans="2:65" s="1" customFormat="1" ht="14.45" customHeight="1">
      <c r="B115" s="34"/>
      <c r="C115" s="31" t="s">
        <v>29</v>
      </c>
      <c r="D115" s="35"/>
      <c r="E115" s="35"/>
      <c r="F115" s="29" t="str">
        <f>IF(E15="","",E15)</f>
        <v xml:space="preserve"> </v>
      </c>
      <c r="G115" s="35"/>
      <c r="H115" s="35"/>
      <c r="I115" s="35"/>
      <c r="J115" s="35"/>
      <c r="K115" s="31" t="s">
        <v>34</v>
      </c>
      <c r="L115" s="35"/>
      <c r="M115" s="211" t="str">
        <f>E21</f>
        <v>Ing. Rez</v>
      </c>
      <c r="N115" s="211"/>
      <c r="O115" s="211"/>
      <c r="P115" s="211"/>
      <c r="Q115" s="211"/>
      <c r="R115" s="36"/>
    </row>
    <row r="116" spans="2:65" s="1" customFormat="1" ht="10.3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8" customFormat="1" ht="29.25" customHeight="1">
      <c r="B117" s="118"/>
      <c r="C117" s="119" t="s">
        <v>115</v>
      </c>
      <c r="D117" s="120" t="s">
        <v>116</v>
      </c>
      <c r="E117" s="120" t="s">
        <v>59</v>
      </c>
      <c r="F117" s="243" t="s">
        <v>117</v>
      </c>
      <c r="G117" s="243"/>
      <c r="H117" s="243"/>
      <c r="I117" s="243"/>
      <c r="J117" s="120" t="s">
        <v>118</v>
      </c>
      <c r="K117" s="120" t="s">
        <v>119</v>
      </c>
      <c r="L117" s="244" t="s">
        <v>120</v>
      </c>
      <c r="M117" s="244"/>
      <c r="N117" s="243" t="s">
        <v>102</v>
      </c>
      <c r="O117" s="243"/>
      <c r="P117" s="243"/>
      <c r="Q117" s="245"/>
      <c r="R117" s="121"/>
      <c r="T117" s="75" t="s">
        <v>121</v>
      </c>
      <c r="U117" s="76" t="s">
        <v>41</v>
      </c>
      <c r="V117" s="76" t="s">
        <v>122</v>
      </c>
      <c r="W117" s="76" t="s">
        <v>123</v>
      </c>
      <c r="X117" s="76" t="s">
        <v>124</v>
      </c>
      <c r="Y117" s="76" t="s">
        <v>125</v>
      </c>
      <c r="Z117" s="76" t="s">
        <v>126</v>
      </c>
      <c r="AA117" s="77" t="s">
        <v>127</v>
      </c>
    </row>
    <row r="118" spans="2:65" s="1" customFormat="1" ht="29.25" customHeight="1">
      <c r="B118" s="34"/>
      <c r="C118" s="79" t="s">
        <v>99</v>
      </c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215">
        <f>BK118</f>
        <v>0</v>
      </c>
      <c r="O118" s="216"/>
      <c r="P118" s="216"/>
      <c r="Q118" s="216"/>
      <c r="R118" s="36"/>
      <c r="T118" s="78"/>
      <c r="U118" s="50"/>
      <c r="V118" s="50"/>
      <c r="W118" s="122">
        <f>W119</f>
        <v>1236.7388719999999</v>
      </c>
      <c r="X118" s="50"/>
      <c r="Y118" s="122">
        <f>Y119</f>
        <v>277.95082000000002</v>
      </c>
      <c r="Z118" s="50"/>
      <c r="AA118" s="123">
        <f>AA119</f>
        <v>18.824999999999999</v>
      </c>
      <c r="AT118" s="20" t="s">
        <v>76</v>
      </c>
      <c r="AU118" s="20" t="s">
        <v>104</v>
      </c>
      <c r="BK118" s="124">
        <f>BK119</f>
        <v>0</v>
      </c>
    </row>
    <row r="119" spans="2:65" s="9" customFormat="1" ht="37.35" customHeight="1">
      <c r="B119" s="125"/>
      <c r="C119" s="126"/>
      <c r="D119" s="127" t="s">
        <v>105</v>
      </c>
      <c r="E119" s="127"/>
      <c r="F119" s="127"/>
      <c r="G119" s="127"/>
      <c r="H119" s="127"/>
      <c r="I119" s="127"/>
      <c r="J119" s="127"/>
      <c r="K119" s="127"/>
      <c r="L119" s="127"/>
      <c r="M119" s="127"/>
      <c r="N119" s="217">
        <f>BK119</f>
        <v>0</v>
      </c>
      <c r="O119" s="218"/>
      <c r="P119" s="218"/>
      <c r="Q119" s="218"/>
      <c r="R119" s="128"/>
      <c r="T119" s="129"/>
      <c r="U119" s="126"/>
      <c r="V119" s="126"/>
      <c r="W119" s="130">
        <f>W120+W161+W168+W172+W210+W220+W247+W261</f>
        <v>1236.7388719999999</v>
      </c>
      <c r="X119" s="126"/>
      <c r="Y119" s="130">
        <f>Y120+Y161+Y168+Y172+Y210+Y220+Y247+Y261</f>
        <v>277.95082000000002</v>
      </c>
      <c r="Z119" s="126"/>
      <c r="AA119" s="131">
        <f>AA120+AA161+AA168+AA172+AA210+AA220+AA247+AA261</f>
        <v>18.824999999999999</v>
      </c>
      <c r="AR119" s="132" t="s">
        <v>85</v>
      </c>
      <c r="AT119" s="133" t="s">
        <v>76</v>
      </c>
      <c r="AU119" s="133" t="s">
        <v>77</v>
      </c>
      <c r="AY119" s="132" t="s">
        <v>128</v>
      </c>
      <c r="BK119" s="134">
        <f>BK120+BK161+BK168+BK172+BK210+BK220+BK247+BK261</f>
        <v>0</v>
      </c>
    </row>
    <row r="120" spans="2:65" s="9" customFormat="1" ht="19.899999999999999" customHeight="1">
      <c r="B120" s="125"/>
      <c r="C120" s="126"/>
      <c r="D120" s="135" t="s">
        <v>106</v>
      </c>
      <c r="E120" s="135"/>
      <c r="F120" s="135"/>
      <c r="G120" s="135"/>
      <c r="H120" s="135"/>
      <c r="I120" s="135"/>
      <c r="J120" s="135"/>
      <c r="K120" s="135"/>
      <c r="L120" s="135"/>
      <c r="M120" s="135"/>
      <c r="N120" s="219">
        <f>BK120</f>
        <v>0</v>
      </c>
      <c r="O120" s="220"/>
      <c r="P120" s="220"/>
      <c r="Q120" s="220"/>
      <c r="R120" s="128"/>
      <c r="T120" s="129"/>
      <c r="U120" s="126"/>
      <c r="V120" s="126"/>
      <c r="W120" s="130">
        <f>SUM(W121:W160)</f>
        <v>441.95715000000001</v>
      </c>
      <c r="X120" s="126"/>
      <c r="Y120" s="130">
        <f>SUM(Y121:Y160)</f>
        <v>4.351</v>
      </c>
      <c r="Z120" s="126"/>
      <c r="AA120" s="131">
        <f>SUM(AA121:AA160)</f>
        <v>18.824999999999999</v>
      </c>
      <c r="AR120" s="132" t="s">
        <v>85</v>
      </c>
      <c r="AT120" s="133" t="s">
        <v>76</v>
      </c>
      <c r="AU120" s="133" t="s">
        <v>85</v>
      </c>
      <c r="AY120" s="132" t="s">
        <v>128</v>
      </c>
      <c r="BK120" s="134">
        <f>SUM(BK121:BK160)</f>
        <v>0</v>
      </c>
    </row>
    <row r="121" spans="2:65" s="1" customFormat="1" ht="31.5" customHeight="1">
      <c r="B121" s="136"/>
      <c r="C121" s="137" t="s">
        <v>85</v>
      </c>
      <c r="D121" s="137" t="s">
        <v>129</v>
      </c>
      <c r="E121" s="138" t="s">
        <v>130</v>
      </c>
      <c r="F121" s="225" t="s">
        <v>131</v>
      </c>
      <c r="G121" s="225"/>
      <c r="H121" s="225"/>
      <c r="I121" s="225"/>
      <c r="J121" s="139" t="s">
        <v>132</v>
      </c>
      <c r="K121" s="140">
        <v>30</v>
      </c>
      <c r="L121" s="140"/>
      <c r="N121" s="226">
        <f>ROUND(L121*K121,2)</f>
        <v>0</v>
      </c>
      <c r="O121" s="226"/>
      <c r="P121" s="226"/>
      <c r="Q121" s="226"/>
      <c r="R121" s="141"/>
      <c r="T121" s="142" t="s">
        <v>5</v>
      </c>
      <c r="U121" s="43" t="s">
        <v>42</v>
      </c>
      <c r="V121" s="143">
        <v>0.193</v>
      </c>
      <c r="W121" s="143">
        <f>V121*K121</f>
        <v>5.79</v>
      </c>
      <c r="X121" s="143">
        <v>0</v>
      </c>
      <c r="Y121" s="143">
        <f>X121*K121</f>
        <v>0</v>
      </c>
      <c r="Z121" s="143">
        <v>0.32</v>
      </c>
      <c r="AA121" s="144">
        <f>Z121*K121</f>
        <v>9.6</v>
      </c>
      <c r="AR121" s="20" t="s">
        <v>133</v>
      </c>
      <c r="AT121" s="20" t="s">
        <v>129</v>
      </c>
      <c r="AU121" s="20" t="s">
        <v>96</v>
      </c>
      <c r="AY121" s="20" t="s">
        <v>128</v>
      </c>
      <c r="BE121" s="145">
        <f>IF(U121="základní",N121,0)</f>
        <v>0</v>
      </c>
      <c r="BF121" s="145">
        <f>IF(U121="snížená",N121,0)</f>
        <v>0</v>
      </c>
      <c r="BG121" s="145">
        <f>IF(U121="zákl. přenesená",N121,0)</f>
        <v>0</v>
      </c>
      <c r="BH121" s="145">
        <f>IF(U121="sníž. přenesená",N121,0)</f>
        <v>0</v>
      </c>
      <c r="BI121" s="145">
        <f>IF(U121="nulová",N121,0)</f>
        <v>0</v>
      </c>
      <c r="BJ121" s="20" t="s">
        <v>85</v>
      </c>
      <c r="BK121" s="145">
        <f>ROUND(L121*K121,2)</f>
        <v>0</v>
      </c>
      <c r="BL121" s="20" t="s">
        <v>133</v>
      </c>
      <c r="BM121" s="20" t="s">
        <v>134</v>
      </c>
    </row>
    <row r="122" spans="2:65" s="10" customFormat="1" ht="22.5" customHeight="1">
      <c r="B122" s="146"/>
      <c r="C122" s="147"/>
      <c r="D122" s="147"/>
      <c r="E122" s="148" t="s">
        <v>5</v>
      </c>
      <c r="F122" s="227" t="s">
        <v>135</v>
      </c>
      <c r="G122" s="228"/>
      <c r="H122" s="228"/>
      <c r="I122" s="228"/>
      <c r="J122" s="147"/>
      <c r="K122" s="149" t="s">
        <v>5</v>
      </c>
      <c r="L122" s="149"/>
      <c r="N122" s="147"/>
      <c r="O122" s="147"/>
      <c r="P122" s="147"/>
      <c r="Q122" s="147"/>
      <c r="R122" s="150"/>
      <c r="T122" s="151"/>
      <c r="U122" s="147"/>
      <c r="V122" s="147"/>
      <c r="W122" s="147"/>
      <c r="X122" s="147"/>
      <c r="Y122" s="147"/>
      <c r="Z122" s="147"/>
      <c r="AA122" s="152"/>
      <c r="AC122" s="1"/>
      <c r="AT122" s="153" t="s">
        <v>136</v>
      </c>
      <c r="AU122" s="153" t="s">
        <v>96</v>
      </c>
      <c r="AV122" s="10" t="s">
        <v>85</v>
      </c>
      <c r="AW122" s="10" t="s">
        <v>33</v>
      </c>
      <c r="AX122" s="10" t="s">
        <v>77</v>
      </c>
      <c r="AY122" s="153" t="s">
        <v>128</v>
      </c>
    </row>
    <row r="123" spans="2:65" s="11" customFormat="1" ht="22.5" customHeight="1">
      <c r="B123" s="154"/>
      <c r="C123" s="155"/>
      <c r="D123" s="155"/>
      <c r="E123" s="156" t="s">
        <v>5</v>
      </c>
      <c r="F123" s="229" t="s">
        <v>137</v>
      </c>
      <c r="G123" s="230"/>
      <c r="H123" s="230"/>
      <c r="I123" s="230"/>
      <c r="J123" s="155"/>
      <c r="K123" s="157">
        <v>30</v>
      </c>
      <c r="L123" s="157"/>
      <c r="N123" s="155"/>
      <c r="O123" s="155"/>
      <c r="P123" s="155"/>
      <c r="Q123" s="155"/>
      <c r="R123" s="158"/>
      <c r="T123" s="159"/>
      <c r="U123" s="155"/>
      <c r="V123" s="155"/>
      <c r="W123" s="155"/>
      <c r="X123" s="155"/>
      <c r="Y123" s="155"/>
      <c r="Z123" s="155"/>
      <c r="AA123" s="160"/>
      <c r="AC123" s="1"/>
      <c r="AT123" s="161" t="s">
        <v>136</v>
      </c>
      <c r="AU123" s="161" t="s">
        <v>96</v>
      </c>
      <c r="AV123" s="11" t="s">
        <v>96</v>
      </c>
      <c r="AW123" s="11" t="s">
        <v>33</v>
      </c>
      <c r="AX123" s="11" t="s">
        <v>85</v>
      </c>
      <c r="AY123" s="161" t="s">
        <v>128</v>
      </c>
    </row>
    <row r="124" spans="2:65" s="1" customFormat="1" ht="22.5" customHeight="1">
      <c r="B124" s="136"/>
      <c r="C124" s="137" t="s">
        <v>96</v>
      </c>
      <c r="D124" s="137" t="s">
        <v>129</v>
      </c>
      <c r="E124" s="138" t="s">
        <v>138</v>
      </c>
      <c r="F124" s="225" t="s">
        <v>139</v>
      </c>
      <c r="G124" s="225"/>
      <c r="H124" s="225"/>
      <c r="I124" s="225"/>
      <c r="J124" s="139" t="s">
        <v>140</v>
      </c>
      <c r="K124" s="140">
        <v>45</v>
      </c>
      <c r="L124" s="140"/>
      <c r="N124" s="226">
        <f>ROUND(L124*K124,2)</f>
        <v>0</v>
      </c>
      <c r="O124" s="226"/>
      <c r="P124" s="226"/>
      <c r="Q124" s="226"/>
      <c r="R124" s="141"/>
      <c r="T124" s="142" t="s">
        <v>5</v>
      </c>
      <c r="U124" s="43" t="s">
        <v>42</v>
      </c>
      <c r="V124" s="143">
        <v>0.13300000000000001</v>
      </c>
      <c r="W124" s="143">
        <f>V124*K124</f>
        <v>5.9850000000000003</v>
      </c>
      <c r="X124" s="143">
        <v>0</v>
      </c>
      <c r="Y124" s="143">
        <f>X124*K124</f>
        <v>0</v>
      </c>
      <c r="Z124" s="143">
        <v>0.20499999999999999</v>
      </c>
      <c r="AA124" s="144">
        <f>Z124*K124</f>
        <v>9.2249999999999996</v>
      </c>
      <c r="AR124" s="20" t="s">
        <v>133</v>
      </c>
      <c r="AT124" s="20" t="s">
        <v>129</v>
      </c>
      <c r="AU124" s="20" t="s">
        <v>96</v>
      </c>
      <c r="AY124" s="20" t="s">
        <v>128</v>
      </c>
      <c r="BE124" s="145">
        <f>IF(U124="základní",N124,0)</f>
        <v>0</v>
      </c>
      <c r="BF124" s="145">
        <f>IF(U124="snížená",N124,0)</f>
        <v>0</v>
      </c>
      <c r="BG124" s="145">
        <f>IF(U124="zákl. přenesená",N124,0)</f>
        <v>0</v>
      </c>
      <c r="BH124" s="145">
        <f>IF(U124="sníž. přenesená",N124,0)</f>
        <v>0</v>
      </c>
      <c r="BI124" s="145">
        <f>IF(U124="nulová",N124,0)</f>
        <v>0</v>
      </c>
      <c r="BJ124" s="20" t="s">
        <v>85</v>
      </c>
      <c r="BK124" s="145">
        <f>ROUND(L124*K124,2)</f>
        <v>0</v>
      </c>
      <c r="BL124" s="20" t="s">
        <v>133</v>
      </c>
      <c r="BM124" s="20" t="s">
        <v>141</v>
      </c>
    </row>
    <row r="125" spans="2:65" s="11" customFormat="1" ht="22.5" customHeight="1">
      <c r="B125" s="154"/>
      <c r="C125" s="155"/>
      <c r="D125" s="155"/>
      <c r="E125" s="156" t="s">
        <v>5</v>
      </c>
      <c r="F125" s="223" t="s">
        <v>142</v>
      </c>
      <c r="G125" s="224"/>
      <c r="H125" s="224"/>
      <c r="I125" s="224"/>
      <c r="J125" s="155"/>
      <c r="K125" s="157">
        <v>45</v>
      </c>
      <c r="L125" s="157"/>
      <c r="N125" s="155"/>
      <c r="O125" s="155"/>
      <c r="P125" s="155"/>
      <c r="Q125" s="155"/>
      <c r="R125" s="158"/>
      <c r="T125" s="159"/>
      <c r="U125" s="155"/>
      <c r="V125" s="155"/>
      <c r="W125" s="155"/>
      <c r="X125" s="155"/>
      <c r="Y125" s="155"/>
      <c r="Z125" s="155"/>
      <c r="AA125" s="160"/>
      <c r="AC125" s="1"/>
      <c r="AT125" s="161" t="s">
        <v>136</v>
      </c>
      <c r="AU125" s="161" t="s">
        <v>96</v>
      </c>
      <c r="AV125" s="11" t="s">
        <v>96</v>
      </c>
      <c r="AW125" s="11" t="s">
        <v>33</v>
      </c>
      <c r="AX125" s="11" t="s">
        <v>85</v>
      </c>
      <c r="AY125" s="161" t="s">
        <v>128</v>
      </c>
    </row>
    <row r="126" spans="2:65" s="1" customFormat="1" ht="31.5" customHeight="1">
      <c r="B126" s="136"/>
      <c r="C126" s="137" t="s">
        <v>143</v>
      </c>
      <c r="D126" s="137" t="s">
        <v>129</v>
      </c>
      <c r="E126" s="138" t="s">
        <v>144</v>
      </c>
      <c r="F126" s="225" t="s">
        <v>145</v>
      </c>
      <c r="G126" s="225"/>
      <c r="H126" s="225"/>
      <c r="I126" s="225"/>
      <c r="J126" s="139" t="s">
        <v>146</v>
      </c>
      <c r="K126" s="140">
        <v>820</v>
      </c>
      <c r="L126" s="140"/>
      <c r="N126" s="226">
        <f>ROUND(L126*K126,2)</f>
        <v>0</v>
      </c>
      <c r="O126" s="226"/>
      <c r="P126" s="226"/>
      <c r="Q126" s="226"/>
      <c r="R126" s="141"/>
      <c r="T126" s="142" t="s">
        <v>5</v>
      </c>
      <c r="U126" s="43" t="s">
        <v>42</v>
      </c>
      <c r="V126" s="143">
        <v>0.187</v>
      </c>
      <c r="W126" s="143">
        <f>V126*K126</f>
        <v>153.34</v>
      </c>
      <c r="X126" s="143">
        <v>0</v>
      </c>
      <c r="Y126" s="143">
        <f>X126*K126</f>
        <v>0</v>
      </c>
      <c r="Z126" s="143">
        <v>0</v>
      </c>
      <c r="AA126" s="144">
        <f>Z126*K126</f>
        <v>0</v>
      </c>
      <c r="AR126" s="20" t="s">
        <v>133</v>
      </c>
      <c r="AT126" s="20" t="s">
        <v>129</v>
      </c>
      <c r="AU126" s="20" t="s">
        <v>96</v>
      </c>
      <c r="AY126" s="20" t="s">
        <v>128</v>
      </c>
      <c r="BE126" s="145">
        <f>IF(U126="základní",N126,0)</f>
        <v>0</v>
      </c>
      <c r="BF126" s="145">
        <f>IF(U126="snížená",N126,0)</f>
        <v>0</v>
      </c>
      <c r="BG126" s="145">
        <f>IF(U126="zákl. přenesená",N126,0)</f>
        <v>0</v>
      </c>
      <c r="BH126" s="145">
        <f>IF(U126="sníž. přenesená",N126,0)</f>
        <v>0</v>
      </c>
      <c r="BI126" s="145">
        <f>IF(U126="nulová",N126,0)</f>
        <v>0</v>
      </c>
      <c r="BJ126" s="20" t="s">
        <v>85</v>
      </c>
      <c r="BK126" s="145">
        <f>ROUND(L126*K126,2)</f>
        <v>0</v>
      </c>
      <c r="BL126" s="20" t="s">
        <v>133</v>
      </c>
      <c r="BM126" s="20" t="s">
        <v>147</v>
      </c>
    </row>
    <row r="127" spans="2:65" s="10" customFormat="1" ht="22.5" customHeight="1">
      <c r="B127" s="146"/>
      <c r="C127" s="147"/>
      <c r="D127" s="147"/>
      <c r="E127" s="148" t="s">
        <v>5</v>
      </c>
      <c r="F127" s="227" t="s">
        <v>148</v>
      </c>
      <c r="G127" s="228"/>
      <c r="H127" s="228"/>
      <c r="I127" s="228"/>
      <c r="J127" s="147"/>
      <c r="K127" s="149" t="s">
        <v>5</v>
      </c>
      <c r="L127" s="149"/>
      <c r="N127" s="147"/>
      <c r="O127" s="147"/>
      <c r="P127" s="147"/>
      <c r="Q127" s="147"/>
      <c r="R127" s="150"/>
      <c r="T127" s="151"/>
      <c r="U127" s="147"/>
      <c r="V127" s="147"/>
      <c r="W127" s="147"/>
      <c r="X127" s="147"/>
      <c r="Y127" s="147"/>
      <c r="Z127" s="147"/>
      <c r="AA127" s="152"/>
      <c r="AC127" s="1"/>
      <c r="AT127" s="153" t="s">
        <v>136</v>
      </c>
      <c r="AU127" s="153" t="s">
        <v>96</v>
      </c>
      <c r="AV127" s="10" t="s">
        <v>85</v>
      </c>
      <c r="AW127" s="10" t="s">
        <v>33</v>
      </c>
      <c r="AX127" s="10" t="s">
        <v>77</v>
      </c>
      <c r="AY127" s="153" t="s">
        <v>128</v>
      </c>
    </row>
    <row r="128" spans="2:65" s="11" customFormat="1" ht="22.5" customHeight="1">
      <c r="B128" s="154"/>
      <c r="C128" s="155"/>
      <c r="D128" s="155"/>
      <c r="E128" s="156" t="s">
        <v>5</v>
      </c>
      <c r="F128" s="229" t="s">
        <v>149</v>
      </c>
      <c r="G128" s="230"/>
      <c r="H128" s="230"/>
      <c r="I128" s="230"/>
      <c r="J128" s="155"/>
      <c r="K128" s="157">
        <v>820</v>
      </c>
      <c r="L128" s="157"/>
      <c r="N128" s="155"/>
      <c r="O128" s="155"/>
      <c r="P128" s="155"/>
      <c r="Q128" s="155"/>
      <c r="R128" s="158"/>
      <c r="T128" s="159"/>
      <c r="U128" s="155"/>
      <c r="V128" s="155"/>
      <c r="W128" s="155"/>
      <c r="X128" s="155"/>
      <c r="Y128" s="155"/>
      <c r="Z128" s="155"/>
      <c r="AA128" s="160"/>
      <c r="AC128" s="1"/>
      <c r="AT128" s="161" t="s">
        <v>136</v>
      </c>
      <c r="AU128" s="161" t="s">
        <v>96</v>
      </c>
      <c r="AV128" s="11" t="s">
        <v>96</v>
      </c>
      <c r="AW128" s="11" t="s">
        <v>33</v>
      </c>
      <c r="AX128" s="11" t="s">
        <v>85</v>
      </c>
      <c r="AY128" s="161" t="s">
        <v>128</v>
      </c>
    </row>
    <row r="129" spans="2:65" s="1" customFormat="1" ht="31.5" customHeight="1">
      <c r="B129" s="136"/>
      <c r="C129" s="137" t="s">
        <v>133</v>
      </c>
      <c r="D129" s="137" t="s">
        <v>129</v>
      </c>
      <c r="E129" s="138" t="s">
        <v>150</v>
      </c>
      <c r="F129" s="225" t="s">
        <v>151</v>
      </c>
      <c r="G129" s="225"/>
      <c r="H129" s="225"/>
      <c r="I129" s="225"/>
      <c r="J129" s="139" t="s">
        <v>146</v>
      </c>
      <c r="K129" s="140">
        <v>70.56</v>
      </c>
      <c r="L129" s="140"/>
      <c r="N129" s="226">
        <f>ROUND(L129*K129,2)</f>
        <v>0</v>
      </c>
      <c r="O129" s="226"/>
      <c r="P129" s="226"/>
      <c r="Q129" s="226"/>
      <c r="R129" s="141"/>
      <c r="T129" s="142" t="s">
        <v>5</v>
      </c>
      <c r="U129" s="43" t="s">
        <v>42</v>
      </c>
      <c r="V129" s="143">
        <v>2.3199999999999998</v>
      </c>
      <c r="W129" s="143">
        <f>V129*K129</f>
        <v>163.69919999999999</v>
      </c>
      <c r="X129" s="143">
        <v>0</v>
      </c>
      <c r="Y129" s="143">
        <f>X129*K129</f>
        <v>0</v>
      </c>
      <c r="Z129" s="143">
        <v>0</v>
      </c>
      <c r="AA129" s="144">
        <f>Z129*K129</f>
        <v>0</v>
      </c>
      <c r="AR129" s="20" t="s">
        <v>133</v>
      </c>
      <c r="AT129" s="20" t="s">
        <v>129</v>
      </c>
      <c r="AU129" s="20" t="s">
        <v>96</v>
      </c>
      <c r="AY129" s="20" t="s">
        <v>128</v>
      </c>
      <c r="BE129" s="145">
        <f>IF(U129="základní",N129,0)</f>
        <v>0</v>
      </c>
      <c r="BF129" s="145">
        <f>IF(U129="snížená",N129,0)</f>
        <v>0</v>
      </c>
      <c r="BG129" s="145">
        <f>IF(U129="zákl. přenesená",N129,0)</f>
        <v>0</v>
      </c>
      <c r="BH129" s="145">
        <f>IF(U129="sníž. přenesená",N129,0)</f>
        <v>0</v>
      </c>
      <c r="BI129" s="145">
        <f>IF(U129="nulová",N129,0)</f>
        <v>0</v>
      </c>
      <c r="BJ129" s="20" t="s">
        <v>85</v>
      </c>
      <c r="BK129" s="145">
        <f>ROUND(L129*K129,2)</f>
        <v>0</v>
      </c>
      <c r="BL129" s="20" t="s">
        <v>133</v>
      </c>
      <c r="BM129" s="20" t="s">
        <v>152</v>
      </c>
    </row>
    <row r="130" spans="2:65" s="11" customFormat="1" ht="31.5" customHeight="1">
      <c r="B130" s="154"/>
      <c r="C130" s="155"/>
      <c r="D130" s="155"/>
      <c r="E130" s="156" t="s">
        <v>5</v>
      </c>
      <c r="F130" s="223" t="s">
        <v>153</v>
      </c>
      <c r="G130" s="224"/>
      <c r="H130" s="224"/>
      <c r="I130" s="224"/>
      <c r="J130" s="155"/>
      <c r="K130" s="157">
        <v>70.56</v>
      </c>
      <c r="L130" s="157"/>
      <c r="N130" s="155"/>
      <c r="O130" s="155"/>
      <c r="P130" s="155"/>
      <c r="Q130" s="155"/>
      <c r="R130" s="158"/>
      <c r="T130" s="159"/>
      <c r="U130" s="155"/>
      <c r="V130" s="155"/>
      <c r="W130" s="155"/>
      <c r="X130" s="155"/>
      <c r="Y130" s="155"/>
      <c r="Z130" s="155"/>
      <c r="AA130" s="160"/>
      <c r="AC130" s="1"/>
      <c r="AT130" s="161" t="s">
        <v>136</v>
      </c>
      <c r="AU130" s="161" t="s">
        <v>96</v>
      </c>
      <c r="AV130" s="11" t="s">
        <v>96</v>
      </c>
      <c r="AW130" s="11" t="s">
        <v>33</v>
      </c>
      <c r="AX130" s="11" t="s">
        <v>85</v>
      </c>
      <c r="AY130" s="161" t="s">
        <v>128</v>
      </c>
    </row>
    <row r="131" spans="2:65" s="1" customFormat="1" ht="31.5" customHeight="1">
      <c r="B131" s="136"/>
      <c r="C131" s="137" t="s">
        <v>154</v>
      </c>
      <c r="D131" s="137" t="s">
        <v>129</v>
      </c>
      <c r="E131" s="138" t="s">
        <v>155</v>
      </c>
      <c r="F131" s="225" t="s">
        <v>156</v>
      </c>
      <c r="G131" s="225"/>
      <c r="H131" s="225"/>
      <c r="I131" s="225"/>
      <c r="J131" s="139" t="s">
        <v>146</v>
      </c>
      <c r="K131" s="140">
        <v>3.456</v>
      </c>
      <c r="L131" s="140"/>
      <c r="N131" s="226">
        <f>ROUND(L131*K131,2)</f>
        <v>0</v>
      </c>
      <c r="O131" s="226"/>
      <c r="P131" s="226"/>
      <c r="Q131" s="226"/>
      <c r="R131" s="141"/>
      <c r="T131" s="142" t="s">
        <v>5</v>
      </c>
      <c r="U131" s="43" t="s">
        <v>42</v>
      </c>
      <c r="V131" s="143">
        <v>4.6269999999999998</v>
      </c>
      <c r="W131" s="143">
        <f>V131*K131</f>
        <v>15.990912</v>
      </c>
      <c r="X131" s="143">
        <v>0</v>
      </c>
      <c r="Y131" s="143">
        <f>X131*K131</f>
        <v>0</v>
      </c>
      <c r="Z131" s="143">
        <v>0</v>
      </c>
      <c r="AA131" s="144">
        <f>Z131*K131</f>
        <v>0</v>
      </c>
      <c r="AR131" s="20" t="s">
        <v>133</v>
      </c>
      <c r="AT131" s="20" t="s">
        <v>129</v>
      </c>
      <c r="AU131" s="20" t="s">
        <v>96</v>
      </c>
      <c r="AY131" s="20" t="s">
        <v>128</v>
      </c>
      <c r="BE131" s="145">
        <f>IF(U131="základní",N131,0)</f>
        <v>0</v>
      </c>
      <c r="BF131" s="145">
        <f>IF(U131="snížená",N131,0)</f>
        <v>0</v>
      </c>
      <c r="BG131" s="145">
        <f>IF(U131="zákl. přenesená",N131,0)</f>
        <v>0</v>
      </c>
      <c r="BH131" s="145">
        <f>IF(U131="sníž. přenesená",N131,0)</f>
        <v>0</v>
      </c>
      <c r="BI131" s="145">
        <f>IF(U131="nulová",N131,0)</f>
        <v>0</v>
      </c>
      <c r="BJ131" s="20" t="s">
        <v>85</v>
      </c>
      <c r="BK131" s="145">
        <f>ROUND(L131*K131,2)</f>
        <v>0</v>
      </c>
      <c r="BL131" s="20" t="s">
        <v>133</v>
      </c>
      <c r="BM131" s="20" t="s">
        <v>157</v>
      </c>
    </row>
    <row r="132" spans="2:65" s="11" customFormat="1" ht="31.5" customHeight="1">
      <c r="B132" s="154"/>
      <c r="C132" s="155"/>
      <c r="D132" s="155"/>
      <c r="E132" s="156" t="s">
        <v>5</v>
      </c>
      <c r="F132" s="223" t="s">
        <v>158</v>
      </c>
      <c r="G132" s="224"/>
      <c r="H132" s="224"/>
      <c r="I132" s="224"/>
      <c r="J132" s="155"/>
      <c r="K132" s="157">
        <v>3.456</v>
      </c>
      <c r="L132" s="157"/>
      <c r="N132" s="155"/>
      <c r="O132" s="155"/>
      <c r="P132" s="155"/>
      <c r="Q132" s="155"/>
      <c r="R132" s="158"/>
      <c r="T132" s="159"/>
      <c r="U132" s="155"/>
      <c r="V132" s="155"/>
      <c r="W132" s="155"/>
      <c r="X132" s="155"/>
      <c r="Y132" s="155"/>
      <c r="Z132" s="155"/>
      <c r="AA132" s="160"/>
      <c r="AC132" s="1"/>
      <c r="AT132" s="161" t="s">
        <v>136</v>
      </c>
      <c r="AU132" s="161" t="s">
        <v>96</v>
      </c>
      <c r="AV132" s="11" t="s">
        <v>96</v>
      </c>
      <c r="AW132" s="11" t="s">
        <v>33</v>
      </c>
      <c r="AX132" s="11" t="s">
        <v>85</v>
      </c>
      <c r="AY132" s="161" t="s">
        <v>128</v>
      </c>
    </row>
    <row r="133" spans="2:65" s="1" customFormat="1" ht="31.5" customHeight="1">
      <c r="B133" s="136"/>
      <c r="C133" s="137" t="s">
        <v>159</v>
      </c>
      <c r="D133" s="137" t="s">
        <v>129</v>
      </c>
      <c r="E133" s="138" t="s">
        <v>160</v>
      </c>
      <c r="F133" s="225" t="s">
        <v>161</v>
      </c>
      <c r="G133" s="225"/>
      <c r="H133" s="225"/>
      <c r="I133" s="225"/>
      <c r="J133" s="139" t="s">
        <v>146</v>
      </c>
      <c r="K133" s="140">
        <v>894.01599999999996</v>
      </c>
      <c r="L133" s="140"/>
      <c r="N133" s="226">
        <f>ROUND(L133*K133,2)</f>
        <v>0</v>
      </c>
      <c r="O133" s="226"/>
      <c r="P133" s="226"/>
      <c r="Q133" s="226"/>
      <c r="R133" s="141"/>
      <c r="T133" s="142" t="s">
        <v>5</v>
      </c>
      <c r="U133" s="43" t="s">
        <v>42</v>
      </c>
      <c r="V133" s="143">
        <v>8.3000000000000004E-2</v>
      </c>
      <c r="W133" s="143">
        <f>V133*K133</f>
        <v>74.203327999999999</v>
      </c>
      <c r="X133" s="143">
        <v>0</v>
      </c>
      <c r="Y133" s="143">
        <f>X133*K133</f>
        <v>0</v>
      </c>
      <c r="Z133" s="143">
        <v>0</v>
      </c>
      <c r="AA133" s="144">
        <f>Z133*K133</f>
        <v>0</v>
      </c>
      <c r="AR133" s="20" t="s">
        <v>133</v>
      </c>
      <c r="AT133" s="20" t="s">
        <v>129</v>
      </c>
      <c r="AU133" s="20" t="s">
        <v>96</v>
      </c>
      <c r="AY133" s="20" t="s">
        <v>128</v>
      </c>
      <c r="BE133" s="145">
        <f>IF(U133="základní",N133,0)</f>
        <v>0</v>
      </c>
      <c r="BF133" s="145">
        <f>IF(U133="snížená",N133,0)</f>
        <v>0</v>
      </c>
      <c r="BG133" s="145">
        <f>IF(U133="zákl. přenesená",N133,0)</f>
        <v>0</v>
      </c>
      <c r="BH133" s="145">
        <f>IF(U133="sníž. přenesená",N133,0)</f>
        <v>0</v>
      </c>
      <c r="BI133" s="145">
        <f>IF(U133="nulová",N133,0)</f>
        <v>0</v>
      </c>
      <c r="BJ133" s="20" t="s">
        <v>85</v>
      </c>
      <c r="BK133" s="145">
        <f>ROUND(L133*K133,2)</f>
        <v>0</v>
      </c>
      <c r="BL133" s="20" t="s">
        <v>133</v>
      </c>
      <c r="BM133" s="20" t="s">
        <v>162</v>
      </c>
    </row>
    <row r="134" spans="2:65" s="11" customFormat="1" ht="22.5" customHeight="1">
      <c r="B134" s="154"/>
      <c r="C134" s="155"/>
      <c r="D134" s="155"/>
      <c r="E134" s="156" t="s">
        <v>5</v>
      </c>
      <c r="F134" s="223" t="s">
        <v>163</v>
      </c>
      <c r="G134" s="224"/>
      <c r="H134" s="224"/>
      <c r="I134" s="224"/>
      <c r="J134" s="155"/>
      <c r="K134" s="157">
        <v>820</v>
      </c>
      <c r="L134" s="157"/>
      <c r="N134" s="155"/>
      <c r="O134" s="155"/>
      <c r="P134" s="155"/>
      <c r="Q134" s="155"/>
      <c r="R134" s="158"/>
      <c r="T134" s="159"/>
      <c r="U134" s="155"/>
      <c r="V134" s="155"/>
      <c r="W134" s="155"/>
      <c r="X134" s="155"/>
      <c r="Y134" s="155"/>
      <c r="Z134" s="155"/>
      <c r="AA134" s="160"/>
      <c r="AC134" s="1"/>
      <c r="AT134" s="161" t="s">
        <v>136</v>
      </c>
      <c r="AU134" s="161" t="s">
        <v>96</v>
      </c>
      <c r="AV134" s="11" t="s">
        <v>96</v>
      </c>
      <c r="AW134" s="11" t="s">
        <v>33</v>
      </c>
      <c r="AX134" s="11" t="s">
        <v>77</v>
      </c>
      <c r="AY134" s="161" t="s">
        <v>128</v>
      </c>
    </row>
    <row r="135" spans="2:65" s="11" customFormat="1" ht="22.5" customHeight="1">
      <c r="B135" s="154"/>
      <c r="C135" s="155"/>
      <c r="D135" s="155"/>
      <c r="E135" s="156" t="s">
        <v>5</v>
      </c>
      <c r="F135" s="229" t="s">
        <v>164</v>
      </c>
      <c r="G135" s="230"/>
      <c r="H135" s="230"/>
      <c r="I135" s="230"/>
      <c r="J135" s="155"/>
      <c r="K135" s="157">
        <v>70.56</v>
      </c>
      <c r="L135" s="157"/>
      <c r="N135" s="155"/>
      <c r="O135" s="155"/>
      <c r="P135" s="155"/>
      <c r="Q135" s="155"/>
      <c r="R135" s="158"/>
      <c r="T135" s="159"/>
      <c r="U135" s="155"/>
      <c r="V135" s="155"/>
      <c r="W135" s="155"/>
      <c r="X135" s="155"/>
      <c r="Y135" s="155"/>
      <c r="Z135" s="155"/>
      <c r="AA135" s="160"/>
      <c r="AC135" s="1"/>
      <c r="AT135" s="161" t="s">
        <v>136</v>
      </c>
      <c r="AU135" s="161" t="s">
        <v>96</v>
      </c>
      <c r="AV135" s="11" t="s">
        <v>96</v>
      </c>
      <c r="AW135" s="11" t="s">
        <v>33</v>
      </c>
      <c r="AX135" s="11" t="s">
        <v>77</v>
      </c>
      <c r="AY135" s="161" t="s">
        <v>128</v>
      </c>
    </row>
    <row r="136" spans="2:65" s="11" customFormat="1" ht="22.5" customHeight="1">
      <c r="B136" s="154"/>
      <c r="C136" s="155"/>
      <c r="D136" s="155"/>
      <c r="E136" s="156" t="s">
        <v>5</v>
      </c>
      <c r="F136" s="229" t="s">
        <v>165</v>
      </c>
      <c r="G136" s="230"/>
      <c r="H136" s="230"/>
      <c r="I136" s="230"/>
      <c r="J136" s="155"/>
      <c r="K136" s="157">
        <v>3.456</v>
      </c>
      <c r="L136" s="157"/>
      <c r="N136" s="155"/>
      <c r="O136" s="155"/>
      <c r="P136" s="155"/>
      <c r="Q136" s="155"/>
      <c r="R136" s="158"/>
      <c r="T136" s="159"/>
      <c r="U136" s="155"/>
      <c r="V136" s="155"/>
      <c r="W136" s="155"/>
      <c r="X136" s="155"/>
      <c r="Y136" s="155"/>
      <c r="Z136" s="155"/>
      <c r="AA136" s="160"/>
      <c r="AC136" s="1"/>
      <c r="AT136" s="161" t="s">
        <v>136</v>
      </c>
      <c r="AU136" s="161" t="s">
        <v>96</v>
      </c>
      <c r="AV136" s="11" t="s">
        <v>96</v>
      </c>
      <c r="AW136" s="11" t="s">
        <v>33</v>
      </c>
      <c r="AX136" s="11" t="s">
        <v>77</v>
      </c>
      <c r="AY136" s="161" t="s">
        <v>128</v>
      </c>
    </row>
    <row r="137" spans="2:65" s="12" customFormat="1" ht="22.5" customHeight="1">
      <c r="B137" s="162"/>
      <c r="C137" s="163"/>
      <c r="D137" s="163"/>
      <c r="E137" s="164" t="s">
        <v>5</v>
      </c>
      <c r="F137" s="231" t="s">
        <v>166</v>
      </c>
      <c r="G137" s="232"/>
      <c r="H137" s="232"/>
      <c r="I137" s="232"/>
      <c r="J137" s="163"/>
      <c r="K137" s="165">
        <v>894.01599999999996</v>
      </c>
      <c r="L137" s="165"/>
      <c r="N137" s="163"/>
      <c r="O137" s="163"/>
      <c r="P137" s="163"/>
      <c r="Q137" s="163"/>
      <c r="R137" s="166"/>
      <c r="T137" s="167"/>
      <c r="U137" s="163"/>
      <c r="V137" s="163"/>
      <c r="W137" s="163"/>
      <c r="X137" s="163"/>
      <c r="Y137" s="163"/>
      <c r="Z137" s="163"/>
      <c r="AA137" s="168"/>
      <c r="AC137" s="1"/>
      <c r="AT137" s="169" t="s">
        <v>136</v>
      </c>
      <c r="AU137" s="169" t="s">
        <v>96</v>
      </c>
      <c r="AV137" s="12" t="s">
        <v>133</v>
      </c>
      <c r="AW137" s="12" t="s">
        <v>33</v>
      </c>
      <c r="AX137" s="12" t="s">
        <v>85</v>
      </c>
      <c r="AY137" s="169" t="s">
        <v>128</v>
      </c>
    </row>
    <row r="138" spans="2:65" s="1" customFormat="1" ht="31.5" customHeight="1">
      <c r="B138" s="136"/>
      <c r="C138" s="137" t="s">
        <v>167</v>
      </c>
      <c r="D138" s="137" t="s">
        <v>129</v>
      </c>
      <c r="E138" s="138" t="s">
        <v>168</v>
      </c>
      <c r="F138" s="225" t="s">
        <v>169</v>
      </c>
      <c r="G138" s="225"/>
      <c r="H138" s="225"/>
      <c r="I138" s="225"/>
      <c r="J138" s="139" t="s">
        <v>146</v>
      </c>
      <c r="K138" s="140">
        <v>98</v>
      </c>
      <c r="L138" s="140"/>
      <c r="N138" s="226">
        <f>ROUND(L138*K138,2)</f>
        <v>0</v>
      </c>
      <c r="O138" s="226"/>
      <c r="P138" s="226"/>
      <c r="Q138" s="226"/>
      <c r="R138" s="141"/>
      <c r="T138" s="142" t="s">
        <v>5</v>
      </c>
      <c r="U138" s="43" t="s">
        <v>42</v>
      </c>
      <c r="V138" s="143">
        <v>9.1999999999999998E-2</v>
      </c>
      <c r="W138" s="143">
        <f>V138*K138</f>
        <v>9.016</v>
      </c>
      <c r="X138" s="143">
        <v>0</v>
      </c>
      <c r="Y138" s="143">
        <f>X138*K138</f>
        <v>0</v>
      </c>
      <c r="Z138" s="143">
        <v>0</v>
      </c>
      <c r="AA138" s="144">
        <f>Z138*K138</f>
        <v>0</v>
      </c>
      <c r="AR138" s="20" t="s">
        <v>133</v>
      </c>
      <c r="AT138" s="20" t="s">
        <v>129</v>
      </c>
      <c r="AU138" s="20" t="s">
        <v>96</v>
      </c>
      <c r="AY138" s="20" t="s">
        <v>128</v>
      </c>
      <c r="BE138" s="145">
        <f>IF(U138="základní",N138,0)</f>
        <v>0</v>
      </c>
      <c r="BF138" s="145">
        <f>IF(U138="snížená",N138,0)</f>
        <v>0</v>
      </c>
      <c r="BG138" s="145">
        <f>IF(U138="zákl. přenesená",N138,0)</f>
        <v>0</v>
      </c>
      <c r="BH138" s="145">
        <f>IF(U138="sníž. přenesená",N138,0)</f>
        <v>0</v>
      </c>
      <c r="BI138" s="145">
        <f>IF(U138="nulová",N138,0)</f>
        <v>0</v>
      </c>
      <c r="BJ138" s="20" t="s">
        <v>85</v>
      </c>
      <c r="BK138" s="145">
        <f>ROUND(L138*K138,2)</f>
        <v>0</v>
      </c>
      <c r="BL138" s="20" t="s">
        <v>133</v>
      </c>
      <c r="BM138" s="20" t="s">
        <v>170</v>
      </c>
    </row>
    <row r="139" spans="2:65" s="10" customFormat="1" ht="22.5" customHeight="1">
      <c r="B139" s="146"/>
      <c r="C139" s="147"/>
      <c r="D139" s="147"/>
      <c r="E139" s="148" t="s">
        <v>5</v>
      </c>
      <c r="F139" s="227" t="s">
        <v>148</v>
      </c>
      <c r="G139" s="228"/>
      <c r="H139" s="228"/>
      <c r="I139" s="228"/>
      <c r="J139" s="147"/>
      <c r="K139" s="149" t="s">
        <v>5</v>
      </c>
      <c r="L139" s="149"/>
      <c r="N139" s="147"/>
      <c r="O139" s="147"/>
      <c r="P139" s="147"/>
      <c r="Q139" s="147"/>
      <c r="R139" s="150"/>
      <c r="T139" s="151"/>
      <c r="U139" s="147"/>
      <c r="V139" s="147"/>
      <c r="W139" s="147"/>
      <c r="X139" s="147"/>
      <c r="Y139" s="147"/>
      <c r="Z139" s="147"/>
      <c r="AA139" s="152"/>
      <c r="AC139" s="1"/>
      <c r="AT139" s="153" t="s">
        <v>136</v>
      </c>
      <c r="AU139" s="153" t="s">
        <v>96</v>
      </c>
      <c r="AV139" s="10" t="s">
        <v>85</v>
      </c>
      <c r="AW139" s="10" t="s">
        <v>33</v>
      </c>
      <c r="AX139" s="10" t="s">
        <v>77</v>
      </c>
      <c r="AY139" s="153" t="s">
        <v>128</v>
      </c>
    </row>
    <row r="140" spans="2:65" s="11" customFormat="1" ht="22.5" customHeight="1">
      <c r="B140" s="154"/>
      <c r="C140" s="155"/>
      <c r="D140" s="155"/>
      <c r="E140" s="156" t="s">
        <v>5</v>
      </c>
      <c r="F140" s="229" t="s">
        <v>171</v>
      </c>
      <c r="G140" s="230"/>
      <c r="H140" s="230"/>
      <c r="I140" s="230"/>
      <c r="J140" s="155"/>
      <c r="K140" s="157">
        <v>98</v>
      </c>
      <c r="L140" s="157"/>
      <c r="N140" s="155"/>
      <c r="O140" s="155"/>
      <c r="P140" s="155"/>
      <c r="Q140" s="155"/>
      <c r="R140" s="158"/>
      <c r="T140" s="159"/>
      <c r="U140" s="155"/>
      <c r="V140" s="155"/>
      <c r="W140" s="155"/>
      <c r="X140" s="155"/>
      <c r="Y140" s="155"/>
      <c r="Z140" s="155"/>
      <c r="AA140" s="160"/>
      <c r="AC140" s="1"/>
      <c r="AT140" s="161" t="s">
        <v>136</v>
      </c>
      <c r="AU140" s="161" t="s">
        <v>96</v>
      </c>
      <c r="AV140" s="11" t="s">
        <v>96</v>
      </c>
      <c r="AW140" s="11" t="s">
        <v>33</v>
      </c>
      <c r="AX140" s="11" t="s">
        <v>85</v>
      </c>
      <c r="AY140" s="161" t="s">
        <v>128</v>
      </c>
    </row>
    <row r="141" spans="2:65" s="1" customFormat="1" ht="31.5" customHeight="1">
      <c r="B141" s="136"/>
      <c r="C141" s="170" t="s">
        <v>172</v>
      </c>
      <c r="D141" s="170" t="s">
        <v>173</v>
      </c>
      <c r="E141" s="171" t="s">
        <v>174</v>
      </c>
      <c r="F141" s="233" t="s">
        <v>175</v>
      </c>
      <c r="G141" s="233"/>
      <c r="H141" s="233"/>
      <c r="I141" s="233"/>
      <c r="J141" s="172" t="s">
        <v>176</v>
      </c>
      <c r="K141" s="173">
        <v>186.2</v>
      </c>
      <c r="L141" s="173"/>
      <c r="N141" s="234">
        <f>ROUND(L141*K141,2)</f>
        <v>0</v>
      </c>
      <c r="O141" s="226"/>
      <c r="P141" s="226"/>
      <c r="Q141" s="226"/>
      <c r="R141" s="141"/>
      <c r="T141" s="142" t="s">
        <v>5</v>
      </c>
      <c r="U141" s="43" t="s">
        <v>42</v>
      </c>
      <c r="V141" s="143">
        <v>0</v>
      </c>
      <c r="W141" s="143">
        <f>V141*K141</f>
        <v>0</v>
      </c>
      <c r="X141" s="143">
        <v>0</v>
      </c>
      <c r="Y141" s="143">
        <f>X141*K141</f>
        <v>0</v>
      </c>
      <c r="Z141" s="143">
        <v>0</v>
      </c>
      <c r="AA141" s="144">
        <f>Z141*K141</f>
        <v>0</v>
      </c>
      <c r="AR141" s="20" t="s">
        <v>172</v>
      </c>
      <c r="AT141" s="20" t="s">
        <v>173</v>
      </c>
      <c r="AU141" s="20" t="s">
        <v>96</v>
      </c>
      <c r="AY141" s="20" t="s">
        <v>128</v>
      </c>
      <c r="BE141" s="145">
        <f>IF(U141="základní",N141,0)</f>
        <v>0</v>
      </c>
      <c r="BF141" s="145">
        <f>IF(U141="snížená",N141,0)</f>
        <v>0</v>
      </c>
      <c r="BG141" s="145">
        <f>IF(U141="zákl. přenesená",N141,0)</f>
        <v>0</v>
      </c>
      <c r="BH141" s="145">
        <f>IF(U141="sníž. přenesená",N141,0)</f>
        <v>0</v>
      </c>
      <c r="BI141" s="145">
        <f>IF(U141="nulová",N141,0)</f>
        <v>0</v>
      </c>
      <c r="BJ141" s="20" t="s">
        <v>85</v>
      </c>
      <c r="BK141" s="145">
        <f>ROUND(L141*K141,2)</f>
        <v>0</v>
      </c>
      <c r="BL141" s="20" t="s">
        <v>133</v>
      </c>
      <c r="BM141" s="20" t="s">
        <v>177</v>
      </c>
    </row>
    <row r="142" spans="2:65" s="11" customFormat="1" ht="22.5" customHeight="1">
      <c r="B142" s="154"/>
      <c r="C142" s="155"/>
      <c r="D142" s="155"/>
      <c r="E142" s="156" t="s">
        <v>5</v>
      </c>
      <c r="F142" s="223" t="s">
        <v>178</v>
      </c>
      <c r="G142" s="224"/>
      <c r="H142" s="224"/>
      <c r="I142" s="224"/>
      <c r="J142" s="155"/>
      <c r="K142" s="157">
        <v>186.2</v>
      </c>
      <c r="L142" s="157"/>
      <c r="N142" s="155"/>
      <c r="O142" s="155"/>
      <c r="P142" s="155"/>
      <c r="Q142" s="155"/>
      <c r="R142" s="158"/>
      <c r="T142" s="159"/>
      <c r="U142" s="155"/>
      <c r="V142" s="155"/>
      <c r="W142" s="155"/>
      <c r="X142" s="155"/>
      <c r="Y142" s="155"/>
      <c r="Z142" s="155"/>
      <c r="AA142" s="160"/>
      <c r="AC142" s="1"/>
      <c r="AT142" s="161" t="s">
        <v>136</v>
      </c>
      <c r="AU142" s="161" t="s">
        <v>96</v>
      </c>
      <c r="AV142" s="11" t="s">
        <v>96</v>
      </c>
      <c r="AW142" s="11" t="s">
        <v>33</v>
      </c>
      <c r="AX142" s="11" t="s">
        <v>85</v>
      </c>
      <c r="AY142" s="161" t="s">
        <v>128</v>
      </c>
    </row>
    <row r="143" spans="2:65" s="1" customFormat="1" ht="31.5" customHeight="1">
      <c r="B143" s="136"/>
      <c r="C143" s="137" t="s">
        <v>179</v>
      </c>
      <c r="D143" s="137" t="s">
        <v>129</v>
      </c>
      <c r="E143" s="138" t="s">
        <v>180</v>
      </c>
      <c r="F143" s="225" t="s">
        <v>181</v>
      </c>
      <c r="G143" s="225"/>
      <c r="H143" s="225"/>
      <c r="I143" s="225"/>
      <c r="J143" s="139" t="s">
        <v>176</v>
      </c>
      <c r="K143" s="140">
        <v>1698.63</v>
      </c>
      <c r="L143" s="140"/>
      <c r="N143" s="226">
        <f>ROUND(L143*K143,2)</f>
        <v>0</v>
      </c>
      <c r="O143" s="226"/>
      <c r="P143" s="226"/>
      <c r="Q143" s="226"/>
      <c r="R143" s="141"/>
      <c r="T143" s="142" t="s">
        <v>5</v>
      </c>
      <c r="U143" s="43" t="s">
        <v>42</v>
      </c>
      <c r="V143" s="143">
        <v>0</v>
      </c>
      <c r="W143" s="143">
        <f>V143*K143</f>
        <v>0</v>
      </c>
      <c r="X143" s="143">
        <v>0</v>
      </c>
      <c r="Y143" s="143">
        <f>X143*K143</f>
        <v>0</v>
      </c>
      <c r="Z143" s="143">
        <v>0</v>
      </c>
      <c r="AA143" s="144">
        <f>Z143*K143</f>
        <v>0</v>
      </c>
      <c r="AR143" s="20" t="s">
        <v>133</v>
      </c>
      <c r="AT143" s="20" t="s">
        <v>129</v>
      </c>
      <c r="AU143" s="20" t="s">
        <v>96</v>
      </c>
      <c r="AY143" s="20" t="s">
        <v>128</v>
      </c>
      <c r="BE143" s="145">
        <f>IF(U143="základní",N143,0)</f>
        <v>0</v>
      </c>
      <c r="BF143" s="145">
        <f>IF(U143="snížená",N143,0)</f>
        <v>0</v>
      </c>
      <c r="BG143" s="145">
        <f>IF(U143="zákl. přenesená",N143,0)</f>
        <v>0</v>
      </c>
      <c r="BH143" s="145">
        <f>IF(U143="sníž. přenesená",N143,0)</f>
        <v>0</v>
      </c>
      <c r="BI143" s="145">
        <f>IF(U143="nulová",N143,0)</f>
        <v>0</v>
      </c>
      <c r="BJ143" s="20" t="s">
        <v>85</v>
      </c>
      <c r="BK143" s="145">
        <f>ROUND(L143*K143,2)</f>
        <v>0</v>
      </c>
      <c r="BL143" s="20" t="s">
        <v>133</v>
      </c>
      <c r="BM143" s="20" t="s">
        <v>182</v>
      </c>
    </row>
    <row r="144" spans="2:65" s="11" customFormat="1" ht="22.5" customHeight="1">
      <c r="B144" s="154"/>
      <c r="C144" s="155"/>
      <c r="D144" s="155"/>
      <c r="E144" s="156" t="s">
        <v>5</v>
      </c>
      <c r="F144" s="223" t="s">
        <v>183</v>
      </c>
      <c r="G144" s="224"/>
      <c r="H144" s="224"/>
      <c r="I144" s="224"/>
      <c r="J144" s="155"/>
      <c r="K144" s="157">
        <v>1558</v>
      </c>
      <c r="L144" s="157"/>
      <c r="N144" s="155"/>
      <c r="O144" s="155"/>
      <c r="P144" s="155"/>
      <c r="Q144" s="155"/>
      <c r="R144" s="158"/>
      <c r="T144" s="159"/>
      <c r="U144" s="155"/>
      <c r="V144" s="155"/>
      <c r="W144" s="155"/>
      <c r="X144" s="155"/>
      <c r="Y144" s="155"/>
      <c r="Z144" s="155"/>
      <c r="AA144" s="160"/>
      <c r="AC144" s="1"/>
      <c r="AT144" s="161" t="s">
        <v>136</v>
      </c>
      <c r="AU144" s="161" t="s">
        <v>96</v>
      </c>
      <c r="AV144" s="11" t="s">
        <v>96</v>
      </c>
      <c r="AW144" s="11" t="s">
        <v>33</v>
      </c>
      <c r="AX144" s="11" t="s">
        <v>77</v>
      </c>
      <c r="AY144" s="161" t="s">
        <v>128</v>
      </c>
    </row>
    <row r="145" spans="2:65" s="11" customFormat="1" ht="22.5" customHeight="1">
      <c r="B145" s="154"/>
      <c r="C145" s="155"/>
      <c r="D145" s="155"/>
      <c r="E145" s="156" t="s">
        <v>5</v>
      </c>
      <c r="F145" s="229" t="s">
        <v>184</v>
      </c>
      <c r="G145" s="230"/>
      <c r="H145" s="230"/>
      <c r="I145" s="230"/>
      <c r="J145" s="155"/>
      <c r="K145" s="157">
        <v>134.06399999999999</v>
      </c>
      <c r="L145" s="157"/>
      <c r="N145" s="155"/>
      <c r="O145" s="155"/>
      <c r="P145" s="155"/>
      <c r="Q145" s="155"/>
      <c r="R145" s="158"/>
      <c r="T145" s="159"/>
      <c r="U145" s="155"/>
      <c r="V145" s="155"/>
      <c r="W145" s="155"/>
      <c r="X145" s="155"/>
      <c r="Y145" s="155"/>
      <c r="Z145" s="155"/>
      <c r="AA145" s="160"/>
      <c r="AC145" s="1"/>
      <c r="AT145" s="161" t="s">
        <v>136</v>
      </c>
      <c r="AU145" s="161" t="s">
        <v>96</v>
      </c>
      <c r="AV145" s="11" t="s">
        <v>96</v>
      </c>
      <c r="AW145" s="11" t="s">
        <v>33</v>
      </c>
      <c r="AX145" s="11" t="s">
        <v>77</v>
      </c>
      <c r="AY145" s="161" t="s">
        <v>128</v>
      </c>
    </row>
    <row r="146" spans="2:65" s="11" customFormat="1" ht="22.5" customHeight="1">
      <c r="B146" s="154"/>
      <c r="C146" s="155"/>
      <c r="D146" s="155"/>
      <c r="E146" s="156" t="s">
        <v>5</v>
      </c>
      <c r="F146" s="229" t="s">
        <v>185</v>
      </c>
      <c r="G146" s="230"/>
      <c r="H146" s="230"/>
      <c r="I146" s="230"/>
      <c r="J146" s="155"/>
      <c r="K146" s="157">
        <v>6.5659999999999998</v>
      </c>
      <c r="L146" s="157"/>
      <c r="N146" s="155"/>
      <c r="O146" s="155"/>
      <c r="P146" s="155"/>
      <c r="Q146" s="155"/>
      <c r="R146" s="158"/>
      <c r="T146" s="159"/>
      <c r="U146" s="155"/>
      <c r="V146" s="155"/>
      <c r="W146" s="155"/>
      <c r="X146" s="155"/>
      <c r="Y146" s="155"/>
      <c r="Z146" s="155"/>
      <c r="AA146" s="160"/>
      <c r="AC146" s="1"/>
      <c r="AT146" s="161" t="s">
        <v>136</v>
      </c>
      <c r="AU146" s="161" t="s">
        <v>96</v>
      </c>
      <c r="AV146" s="11" t="s">
        <v>96</v>
      </c>
      <c r="AW146" s="11" t="s">
        <v>33</v>
      </c>
      <c r="AX146" s="11" t="s">
        <v>77</v>
      </c>
      <c r="AY146" s="161" t="s">
        <v>128</v>
      </c>
    </row>
    <row r="147" spans="2:65" s="12" customFormat="1" ht="22.5" customHeight="1">
      <c r="B147" s="162"/>
      <c r="C147" s="163"/>
      <c r="D147" s="163"/>
      <c r="E147" s="164" t="s">
        <v>5</v>
      </c>
      <c r="F147" s="231" t="s">
        <v>166</v>
      </c>
      <c r="G147" s="232"/>
      <c r="H147" s="232"/>
      <c r="I147" s="232"/>
      <c r="J147" s="163"/>
      <c r="K147" s="165">
        <v>1698.63</v>
      </c>
      <c r="L147" s="165"/>
      <c r="N147" s="163"/>
      <c r="O147" s="163"/>
      <c r="P147" s="163"/>
      <c r="Q147" s="163"/>
      <c r="R147" s="166"/>
      <c r="T147" s="167"/>
      <c r="U147" s="163"/>
      <c r="V147" s="163"/>
      <c r="W147" s="163"/>
      <c r="X147" s="163"/>
      <c r="Y147" s="163"/>
      <c r="Z147" s="163"/>
      <c r="AA147" s="168"/>
      <c r="AC147" s="1"/>
      <c r="AT147" s="169" t="s">
        <v>136</v>
      </c>
      <c r="AU147" s="169" t="s">
        <v>96</v>
      </c>
      <c r="AV147" s="12" t="s">
        <v>133</v>
      </c>
      <c r="AW147" s="12" t="s">
        <v>33</v>
      </c>
      <c r="AX147" s="12" t="s">
        <v>85</v>
      </c>
      <c r="AY147" s="169" t="s">
        <v>128</v>
      </c>
    </row>
    <row r="148" spans="2:65" s="1" customFormat="1" ht="31.5" customHeight="1">
      <c r="B148" s="136"/>
      <c r="C148" s="137" t="s">
        <v>186</v>
      </c>
      <c r="D148" s="137" t="s">
        <v>129</v>
      </c>
      <c r="E148" s="138" t="s">
        <v>187</v>
      </c>
      <c r="F148" s="225" t="s">
        <v>188</v>
      </c>
      <c r="G148" s="225"/>
      <c r="H148" s="225"/>
      <c r="I148" s="225"/>
      <c r="J148" s="139" t="s">
        <v>146</v>
      </c>
      <c r="K148" s="140">
        <v>2.29</v>
      </c>
      <c r="L148" s="140"/>
      <c r="N148" s="226">
        <f>ROUND(L148*K148,2)</f>
        <v>0</v>
      </c>
      <c r="O148" s="226"/>
      <c r="P148" s="226"/>
      <c r="Q148" s="226"/>
      <c r="R148" s="141"/>
      <c r="T148" s="142" t="s">
        <v>5</v>
      </c>
      <c r="U148" s="43" t="s">
        <v>42</v>
      </c>
      <c r="V148" s="143">
        <v>0.29899999999999999</v>
      </c>
      <c r="W148" s="143">
        <f>V148*K148</f>
        <v>0.68470999999999993</v>
      </c>
      <c r="X148" s="143">
        <v>0</v>
      </c>
      <c r="Y148" s="143">
        <f>X148*K148</f>
        <v>0</v>
      </c>
      <c r="Z148" s="143">
        <v>0</v>
      </c>
      <c r="AA148" s="144">
        <f>Z148*K148</f>
        <v>0</v>
      </c>
      <c r="AR148" s="20" t="s">
        <v>133</v>
      </c>
      <c r="AT148" s="20" t="s">
        <v>129</v>
      </c>
      <c r="AU148" s="20" t="s">
        <v>96</v>
      </c>
      <c r="AY148" s="20" t="s">
        <v>128</v>
      </c>
      <c r="BE148" s="145">
        <f>IF(U148="základní",N148,0)</f>
        <v>0</v>
      </c>
      <c r="BF148" s="145">
        <f>IF(U148="snížená",N148,0)</f>
        <v>0</v>
      </c>
      <c r="BG148" s="145">
        <f>IF(U148="zákl. přenesená",N148,0)</f>
        <v>0</v>
      </c>
      <c r="BH148" s="145">
        <f>IF(U148="sníž. přenesená",N148,0)</f>
        <v>0</v>
      </c>
      <c r="BI148" s="145">
        <f>IF(U148="nulová",N148,0)</f>
        <v>0</v>
      </c>
      <c r="BJ148" s="20" t="s">
        <v>85</v>
      </c>
      <c r="BK148" s="145">
        <f>ROUND(L148*K148,2)</f>
        <v>0</v>
      </c>
      <c r="BL148" s="20" t="s">
        <v>133</v>
      </c>
      <c r="BM148" s="20" t="s">
        <v>189</v>
      </c>
    </row>
    <row r="149" spans="2:65" s="11" customFormat="1" ht="31.5" customHeight="1">
      <c r="B149" s="154"/>
      <c r="C149" s="155"/>
      <c r="D149" s="155"/>
      <c r="E149" s="156" t="s">
        <v>5</v>
      </c>
      <c r="F149" s="223" t="s">
        <v>158</v>
      </c>
      <c r="G149" s="224"/>
      <c r="H149" s="224"/>
      <c r="I149" s="224"/>
      <c r="J149" s="155"/>
      <c r="K149" s="157">
        <v>3.456</v>
      </c>
      <c r="L149" s="157"/>
      <c r="N149" s="155"/>
      <c r="O149" s="155"/>
      <c r="P149" s="155"/>
      <c r="Q149" s="155"/>
      <c r="R149" s="158"/>
      <c r="T149" s="159"/>
      <c r="U149" s="155"/>
      <c r="V149" s="155"/>
      <c r="W149" s="155"/>
      <c r="X149" s="155"/>
      <c r="Y149" s="155"/>
      <c r="Z149" s="155"/>
      <c r="AA149" s="160"/>
      <c r="AC149" s="1"/>
      <c r="AT149" s="161" t="s">
        <v>136</v>
      </c>
      <c r="AU149" s="161" t="s">
        <v>96</v>
      </c>
      <c r="AV149" s="11" t="s">
        <v>96</v>
      </c>
      <c r="AW149" s="11" t="s">
        <v>33</v>
      </c>
      <c r="AX149" s="11" t="s">
        <v>77</v>
      </c>
      <c r="AY149" s="161" t="s">
        <v>128</v>
      </c>
    </row>
    <row r="150" spans="2:65" s="10" customFormat="1" ht="22.5" customHeight="1">
      <c r="B150" s="146"/>
      <c r="C150" s="147"/>
      <c r="D150" s="147"/>
      <c r="E150" s="148" t="s">
        <v>5</v>
      </c>
      <c r="F150" s="235" t="s">
        <v>190</v>
      </c>
      <c r="G150" s="236"/>
      <c r="H150" s="236"/>
      <c r="I150" s="236"/>
      <c r="J150" s="147"/>
      <c r="K150" s="149" t="s">
        <v>5</v>
      </c>
      <c r="L150" s="149"/>
      <c r="N150" s="147"/>
      <c r="O150" s="147"/>
      <c r="P150" s="147"/>
      <c r="Q150" s="147"/>
      <c r="R150" s="150"/>
      <c r="T150" s="151"/>
      <c r="U150" s="147"/>
      <c r="V150" s="147"/>
      <c r="W150" s="147"/>
      <c r="X150" s="147"/>
      <c r="Y150" s="147"/>
      <c r="Z150" s="147"/>
      <c r="AA150" s="152"/>
      <c r="AC150" s="1"/>
      <c r="AT150" s="153" t="s">
        <v>136</v>
      </c>
      <c r="AU150" s="153" t="s">
        <v>96</v>
      </c>
      <c r="AV150" s="10" t="s">
        <v>85</v>
      </c>
      <c r="AW150" s="10" t="s">
        <v>33</v>
      </c>
      <c r="AX150" s="10" t="s">
        <v>77</v>
      </c>
      <c r="AY150" s="153" t="s">
        <v>128</v>
      </c>
    </row>
    <row r="151" spans="2:65" s="11" customFormat="1" ht="22.5" customHeight="1">
      <c r="B151" s="154"/>
      <c r="C151" s="155"/>
      <c r="D151" s="155"/>
      <c r="E151" s="156" t="s">
        <v>5</v>
      </c>
      <c r="F151" s="229" t="s">
        <v>191</v>
      </c>
      <c r="G151" s="230"/>
      <c r="H151" s="230"/>
      <c r="I151" s="230"/>
      <c r="J151" s="155"/>
      <c r="K151" s="157">
        <v>-1.1659999999999999</v>
      </c>
      <c r="L151" s="157"/>
      <c r="N151" s="155"/>
      <c r="O151" s="155"/>
      <c r="P151" s="155"/>
      <c r="Q151" s="155"/>
      <c r="R151" s="158"/>
      <c r="T151" s="159"/>
      <c r="U151" s="155"/>
      <c r="V151" s="155"/>
      <c r="W151" s="155"/>
      <c r="X151" s="155"/>
      <c r="Y151" s="155"/>
      <c r="Z151" s="155"/>
      <c r="AA151" s="160"/>
      <c r="AC151" s="1"/>
      <c r="AT151" s="161" t="s">
        <v>136</v>
      </c>
      <c r="AU151" s="161" t="s">
        <v>96</v>
      </c>
      <c r="AV151" s="11" t="s">
        <v>96</v>
      </c>
      <c r="AW151" s="11" t="s">
        <v>33</v>
      </c>
      <c r="AX151" s="11" t="s">
        <v>77</v>
      </c>
      <c r="AY151" s="161" t="s">
        <v>128</v>
      </c>
    </row>
    <row r="152" spans="2:65" s="12" customFormat="1" ht="22.5" customHeight="1">
      <c r="B152" s="162"/>
      <c r="C152" s="163"/>
      <c r="D152" s="163"/>
      <c r="E152" s="164" t="s">
        <v>5</v>
      </c>
      <c r="F152" s="231" t="s">
        <v>166</v>
      </c>
      <c r="G152" s="232"/>
      <c r="H152" s="232"/>
      <c r="I152" s="232"/>
      <c r="J152" s="163"/>
      <c r="K152" s="165">
        <v>2.29</v>
      </c>
      <c r="L152" s="165"/>
      <c r="N152" s="163"/>
      <c r="O152" s="163"/>
      <c r="P152" s="163"/>
      <c r="Q152" s="163"/>
      <c r="R152" s="166"/>
      <c r="T152" s="167"/>
      <c r="U152" s="163"/>
      <c r="V152" s="163"/>
      <c r="W152" s="163"/>
      <c r="X152" s="163"/>
      <c r="Y152" s="163"/>
      <c r="Z152" s="163"/>
      <c r="AA152" s="168"/>
      <c r="AC152" s="1"/>
      <c r="AT152" s="169" t="s">
        <v>136</v>
      </c>
      <c r="AU152" s="169" t="s">
        <v>96</v>
      </c>
      <c r="AV152" s="12" t="s">
        <v>133</v>
      </c>
      <c r="AW152" s="12" t="s">
        <v>33</v>
      </c>
      <c r="AX152" s="12" t="s">
        <v>85</v>
      </c>
      <c r="AY152" s="169" t="s">
        <v>128</v>
      </c>
    </row>
    <row r="153" spans="2:65" s="1" customFormat="1" ht="22.5" customHeight="1">
      <c r="B153" s="136"/>
      <c r="C153" s="170" t="s">
        <v>192</v>
      </c>
      <c r="D153" s="170" t="s">
        <v>173</v>
      </c>
      <c r="E153" s="171" t="s">
        <v>193</v>
      </c>
      <c r="F153" s="233" t="s">
        <v>194</v>
      </c>
      <c r="G153" s="233"/>
      <c r="H153" s="233"/>
      <c r="I153" s="233"/>
      <c r="J153" s="172" t="s">
        <v>176</v>
      </c>
      <c r="K153" s="173">
        <v>4.351</v>
      </c>
      <c r="L153" s="173"/>
      <c r="N153" s="234">
        <f>ROUND(L153*K153,2)</f>
        <v>0</v>
      </c>
      <c r="O153" s="226"/>
      <c r="P153" s="226"/>
      <c r="Q153" s="226"/>
      <c r="R153" s="141"/>
      <c r="T153" s="142" t="s">
        <v>5</v>
      </c>
      <c r="U153" s="43" t="s">
        <v>42</v>
      </c>
      <c r="V153" s="143">
        <v>0</v>
      </c>
      <c r="W153" s="143">
        <f>V153*K153</f>
        <v>0</v>
      </c>
      <c r="X153" s="143">
        <v>1</v>
      </c>
      <c r="Y153" s="143">
        <f>X153*K153</f>
        <v>4.351</v>
      </c>
      <c r="Z153" s="143">
        <v>0</v>
      </c>
      <c r="AA153" s="144">
        <f>Z153*K153</f>
        <v>0</v>
      </c>
      <c r="AR153" s="20" t="s">
        <v>172</v>
      </c>
      <c r="AT153" s="20" t="s">
        <v>173</v>
      </c>
      <c r="AU153" s="20" t="s">
        <v>96</v>
      </c>
      <c r="AY153" s="20" t="s">
        <v>128</v>
      </c>
      <c r="BE153" s="145">
        <f>IF(U153="základní",N153,0)</f>
        <v>0</v>
      </c>
      <c r="BF153" s="145">
        <f>IF(U153="snížená",N153,0)</f>
        <v>0</v>
      </c>
      <c r="BG153" s="145">
        <f>IF(U153="zákl. přenesená",N153,0)</f>
        <v>0</v>
      </c>
      <c r="BH153" s="145">
        <f>IF(U153="sníž. přenesená",N153,0)</f>
        <v>0</v>
      </c>
      <c r="BI153" s="145">
        <f>IF(U153="nulová",N153,0)</f>
        <v>0</v>
      </c>
      <c r="BJ153" s="20" t="s">
        <v>85</v>
      </c>
      <c r="BK153" s="145">
        <f>ROUND(L153*K153,2)</f>
        <v>0</v>
      </c>
      <c r="BL153" s="20" t="s">
        <v>133</v>
      </c>
      <c r="BM153" s="20" t="s">
        <v>195</v>
      </c>
    </row>
    <row r="154" spans="2:65" s="11" customFormat="1" ht="22.5" customHeight="1">
      <c r="B154" s="154"/>
      <c r="C154" s="155"/>
      <c r="D154" s="155"/>
      <c r="E154" s="156" t="s">
        <v>5</v>
      </c>
      <c r="F154" s="223" t="s">
        <v>196</v>
      </c>
      <c r="G154" s="224"/>
      <c r="H154" s="224"/>
      <c r="I154" s="224"/>
      <c r="J154" s="155"/>
      <c r="K154" s="157">
        <v>4.351</v>
      </c>
      <c r="L154" s="157"/>
      <c r="N154" s="155"/>
      <c r="O154" s="155"/>
      <c r="P154" s="155"/>
      <c r="Q154" s="155"/>
      <c r="R154" s="158"/>
      <c r="T154" s="159"/>
      <c r="U154" s="155"/>
      <c r="V154" s="155"/>
      <c r="W154" s="155"/>
      <c r="X154" s="155"/>
      <c r="Y154" s="155"/>
      <c r="Z154" s="155"/>
      <c r="AA154" s="160"/>
      <c r="AC154" s="1"/>
      <c r="AT154" s="161" t="s">
        <v>136</v>
      </c>
      <c r="AU154" s="161" t="s">
        <v>96</v>
      </c>
      <c r="AV154" s="11" t="s">
        <v>96</v>
      </c>
      <c r="AW154" s="11" t="s">
        <v>33</v>
      </c>
      <c r="AX154" s="11" t="s">
        <v>85</v>
      </c>
      <c r="AY154" s="161" t="s">
        <v>128</v>
      </c>
    </row>
    <row r="155" spans="2:65" s="1" customFormat="1" ht="22.5" customHeight="1">
      <c r="B155" s="136"/>
      <c r="C155" s="137" t="s">
        <v>197</v>
      </c>
      <c r="D155" s="137" t="s">
        <v>129</v>
      </c>
      <c r="E155" s="138" t="s">
        <v>198</v>
      </c>
      <c r="F155" s="225" t="s">
        <v>199</v>
      </c>
      <c r="G155" s="225"/>
      <c r="H155" s="225"/>
      <c r="I155" s="225"/>
      <c r="J155" s="139" t="s">
        <v>132</v>
      </c>
      <c r="K155" s="140">
        <v>736</v>
      </c>
      <c r="L155" s="140"/>
      <c r="N155" s="226">
        <f>ROUND(L155*K155,2)</f>
        <v>0</v>
      </c>
      <c r="O155" s="226"/>
      <c r="P155" s="226"/>
      <c r="Q155" s="226"/>
      <c r="R155" s="141"/>
      <c r="T155" s="142" t="s">
        <v>5</v>
      </c>
      <c r="U155" s="43" t="s">
        <v>42</v>
      </c>
      <c r="V155" s="143">
        <v>1.7999999999999999E-2</v>
      </c>
      <c r="W155" s="143">
        <f>V155*K155</f>
        <v>13.247999999999999</v>
      </c>
      <c r="X155" s="143">
        <v>0</v>
      </c>
      <c r="Y155" s="143">
        <f>X155*K155</f>
        <v>0</v>
      </c>
      <c r="Z155" s="143">
        <v>0</v>
      </c>
      <c r="AA155" s="144">
        <f>Z155*K155</f>
        <v>0</v>
      </c>
      <c r="AR155" s="20" t="s">
        <v>133</v>
      </c>
      <c r="AT155" s="20" t="s">
        <v>129</v>
      </c>
      <c r="AU155" s="20" t="s">
        <v>96</v>
      </c>
      <c r="AY155" s="20" t="s">
        <v>128</v>
      </c>
      <c r="BE155" s="145">
        <f>IF(U155="základní",N155,0)</f>
        <v>0</v>
      </c>
      <c r="BF155" s="145">
        <f>IF(U155="snížená",N155,0)</f>
        <v>0</v>
      </c>
      <c r="BG155" s="145">
        <f>IF(U155="zákl. přenesená",N155,0)</f>
        <v>0</v>
      </c>
      <c r="BH155" s="145">
        <f>IF(U155="sníž. přenesená",N155,0)</f>
        <v>0</v>
      </c>
      <c r="BI155" s="145">
        <f>IF(U155="nulová",N155,0)</f>
        <v>0</v>
      </c>
      <c r="BJ155" s="20" t="s">
        <v>85</v>
      </c>
      <c r="BK155" s="145">
        <f>ROUND(L155*K155,2)</f>
        <v>0</v>
      </c>
      <c r="BL155" s="20" t="s">
        <v>133</v>
      </c>
      <c r="BM155" s="20" t="s">
        <v>200</v>
      </c>
    </row>
    <row r="156" spans="2:65" s="10" customFormat="1" ht="22.5" customHeight="1">
      <c r="B156" s="146"/>
      <c r="C156" s="147"/>
      <c r="D156" s="147"/>
      <c r="E156" s="148" t="s">
        <v>5</v>
      </c>
      <c r="F156" s="227" t="s">
        <v>135</v>
      </c>
      <c r="G156" s="228"/>
      <c r="H156" s="228"/>
      <c r="I156" s="228"/>
      <c r="J156" s="147"/>
      <c r="K156" s="149" t="s">
        <v>5</v>
      </c>
      <c r="L156" s="149"/>
      <c r="N156" s="147"/>
      <c r="O156" s="147"/>
      <c r="P156" s="147"/>
      <c r="Q156" s="147"/>
      <c r="R156" s="150"/>
      <c r="T156" s="151"/>
      <c r="U156" s="147"/>
      <c r="V156" s="147"/>
      <c r="W156" s="147"/>
      <c r="X156" s="147"/>
      <c r="Y156" s="147"/>
      <c r="Z156" s="147"/>
      <c r="AA156" s="152"/>
      <c r="AC156" s="1"/>
      <c r="AT156" s="153" t="s">
        <v>136</v>
      </c>
      <c r="AU156" s="153" t="s">
        <v>96</v>
      </c>
      <c r="AV156" s="10" t="s">
        <v>85</v>
      </c>
      <c r="AW156" s="10" t="s">
        <v>33</v>
      </c>
      <c r="AX156" s="10" t="s">
        <v>77</v>
      </c>
      <c r="AY156" s="153" t="s">
        <v>128</v>
      </c>
    </row>
    <row r="157" spans="2:65" s="11" customFormat="1" ht="22.5" customHeight="1">
      <c r="B157" s="154"/>
      <c r="C157" s="155"/>
      <c r="D157" s="155"/>
      <c r="E157" s="156" t="s">
        <v>5</v>
      </c>
      <c r="F157" s="229" t="s">
        <v>201</v>
      </c>
      <c r="G157" s="230"/>
      <c r="H157" s="230"/>
      <c r="I157" s="230"/>
      <c r="J157" s="155"/>
      <c r="K157" s="157">
        <v>393</v>
      </c>
      <c r="L157" s="157"/>
      <c r="N157" s="155"/>
      <c r="O157" s="155"/>
      <c r="P157" s="155"/>
      <c r="Q157" s="155"/>
      <c r="R157" s="158"/>
      <c r="T157" s="159"/>
      <c r="U157" s="155"/>
      <c r="V157" s="155"/>
      <c r="W157" s="155"/>
      <c r="X157" s="155"/>
      <c r="Y157" s="155"/>
      <c r="Z157" s="155"/>
      <c r="AA157" s="160"/>
      <c r="AC157" s="1"/>
      <c r="AT157" s="161" t="s">
        <v>136</v>
      </c>
      <c r="AU157" s="161" t="s">
        <v>96</v>
      </c>
      <c r="AV157" s="11" t="s">
        <v>96</v>
      </c>
      <c r="AW157" s="11" t="s">
        <v>33</v>
      </c>
      <c r="AX157" s="11" t="s">
        <v>77</v>
      </c>
      <c r="AY157" s="161" t="s">
        <v>128</v>
      </c>
    </row>
    <row r="158" spans="2:65" s="11" customFormat="1" ht="22.5" customHeight="1">
      <c r="B158" s="154"/>
      <c r="C158" s="155"/>
      <c r="D158" s="155"/>
      <c r="E158" s="156" t="s">
        <v>5</v>
      </c>
      <c r="F158" s="229" t="s">
        <v>202</v>
      </c>
      <c r="G158" s="230"/>
      <c r="H158" s="230"/>
      <c r="I158" s="230"/>
      <c r="J158" s="155"/>
      <c r="K158" s="157">
        <v>190</v>
      </c>
      <c r="L158" s="157"/>
      <c r="N158" s="155"/>
      <c r="O158" s="155"/>
      <c r="P158" s="155"/>
      <c r="Q158" s="155"/>
      <c r="R158" s="158"/>
      <c r="T158" s="159"/>
      <c r="U158" s="155"/>
      <c r="V158" s="155"/>
      <c r="W158" s="155"/>
      <c r="X158" s="155"/>
      <c r="Y158" s="155"/>
      <c r="Z158" s="155"/>
      <c r="AA158" s="160"/>
      <c r="AC158" s="1"/>
      <c r="AT158" s="161" t="s">
        <v>136</v>
      </c>
      <c r="AU158" s="161" t="s">
        <v>96</v>
      </c>
      <c r="AV158" s="11" t="s">
        <v>96</v>
      </c>
      <c r="AW158" s="11" t="s">
        <v>33</v>
      </c>
      <c r="AX158" s="11" t="s">
        <v>77</v>
      </c>
      <c r="AY158" s="161" t="s">
        <v>128</v>
      </c>
    </row>
    <row r="159" spans="2:65" s="11" customFormat="1" ht="22.5" customHeight="1">
      <c r="B159" s="154"/>
      <c r="C159" s="155"/>
      <c r="D159" s="155"/>
      <c r="E159" s="156" t="s">
        <v>5</v>
      </c>
      <c r="F159" s="229" t="s">
        <v>203</v>
      </c>
      <c r="G159" s="230"/>
      <c r="H159" s="230"/>
      <c r="I159" s="230"/>
      <c r="J159" s="155"/>
      <c r="K159" s="157">
        <v>153</v>
      </c>
      <c r="L159" s="157"/>
      <c r="N159" s="155"/>
      <c r="O159" s="155"/>
      <c r="P159" s="155"/>
      <c r="Q159" s="155"/>
      <c r="R159" s="158"/>
      <c r="T159" s="159"/>
      <c r="U159" s="155"/>
      <c r="V159" s="155"/>
      <c r="W159" s="155"/>
      <c r="X159" s="155"/>
      <c r="Y159" s="155"/>
      <c r="Z159" s="155"/>
      <c r="AA159" s="160"/>
      <c r="AC159" s="1"/>
      <c r="AT159" s="161" t="s">
        <v>136</v>
      </c>
      <c r="AU159" s="161" t="s">
        <v>96</v>
      </c>
      <c r="AV159" s="11" t="s">
        <v>96</v>
      </c>
      <c r="AW159" s="11" t="s">
        <v>33</v>
      </c>
      <c r="AX159" s="11" t="s">
        <v>77</v>
      </c>
      <c r="AY159" s="161" t="s">
        <v>128</v>
      </c>
    </row>
    <row r="160" spans="2:65" s="12" customFormat="1" ht="22.5" customHeight="1">
      <c r="B160" s="162"/>
      <c r="C160" s="163"/>
      <c r="D160" s="163"/>
      <c r="E160" s="164" t="s">
        <v>5</v>
      </c>
      <c r="F160" s="231" t="s">
        <v>166</v>
      </c>
      <c r="G160" s="232"/>
      <c r="H160" s="232"/>
      <c r="I160" s="232"/>
      <c r="J160" s="163"/>
      <c r="K160" s="165">
        <v>736</v>
      </c>
      <c r="L160" s="165"/>
      <c r="N160" s="163"/>
      <c r="O160" s="163"/>
      <c r="P160" s="163"/>
      <c r="Q160" s="163"/>
      <c r="R160" s="166"/>
      <c r="T160" s="167"/>
      <c r="U160" s="163"/>
      <c r="V160" s="163"/>
      <c r="W160" s="163"/>
      <c r="X160" s="163"/>
      <c r="Y160" s="163"/>
      <c r="Z160" s="163"/>
      <c r="AA160" s="168"/>
      <c r="AC160" s="1"/>
      <c r="AT160" s="169" t="s">
        <v>136</v>
      </c>
      <c r="AU160" s="169" t="s">
        <v>96</v>
      </c>
      <c r="AV160" s="12" t="s">
        <v>133</v>
      </c>
      <c r="AW160" s="12" t="s">
        <v>33</v>
      </c>
      <c r="AX160" s="12" t="s">
        <v>85</v>
      </c>
      <c r="AY160" s="169" t="s">
        <v>128</v>
      </c>
    </row>
    <row r="161" spans="2:65" s="9" customFormat="1" ht="29.85" customHeight="1">
      <c r="B161" s="125"/>
      <c r="C161" s="126"/>
      <c r="D161" s="135" t="s">
        <v>107</v>
      </c>
      <c r="E161" s="135"/>
      <c r="F161" s="135"/>
      <c r="G161" s="135"/>
      <c r="H161" s="135"/>
      <c r="I161" s="135"/>
      <c r="J161" s="135"/>
      <c r="K161" s="135"/>
      <c r="L161" s="135"/>
      <c r="N161" s="219">
        <f>BK161</f>
        <v>0</v>
      </c>
      <c r="O161" s="220"/>
      <c r="P161" s="220"/>
      <c r="Q161" s="220"/>
      <c r="R161" s="128"/>
      <c r="T161" s="129"/>
      <c r="U161" s="126"/>
      <c r="V161" s="126"/>
      <c r="W161" s="130">
        <f>SUM(W162:W167)</f>
        <v>110.69100000000002</v>
      </c>
      <c r="X161" s="126"/>
      <c r="Y161" s="130">
        <f>SUM(Y162:Y167)</f>
        <v>0.51156000000000001</v>
      </c>
      <c r="Z161" s="126"/>
      <c r="AA161" s="131">
        <f>SUM(AA162:AA167)</f>
        <v>0</v>
      </c>
      <c r="AC161" s="1"/>
      <c r="AR161" s="132" t="s">
        <v>85</v>
      </c>
      <c r="AT161" s="133" t="s">
        <v>76</v>
      </c>
      <c r="AU161" s="133" t="s">
        <v>85</v>
      </c>
      <c r="AY161" s="132" t="s">
        <v>128</v>
      </c>
      <c r="BK161" s="134">
        <f>SUM(BK162:BK167)</f>
        <v>0</v>
      </c>
    </row>
    <row r="162" spans="2:65" s="1" customFormat="1" ht="31.5" customHeight="1">
      <c r="B162" s="136"/>
      <c r="C162" s="137" t="s">
        <v>204</v>
      </c>
      <c r="D162" s="137" t="s">
        <v>129</v>
      </c>
      <c r="E162" s="138" t="s">
        <v>205</v>
      </c>
      <c r="F162" s="225" t="s">
        <v>206</v>
      </c>
      <c r="G162" s="225"/>
      <c r="H162" s="225"/>
      <c r="I162" s="225"/>
      <c r="J162" s="139" t="s">
        <v>146</v>
      </c>
      <c r="K162" s="140">
        <v>52.92</v>
      </c>
      <c r="L162" s="140"/>
      <c r="N162" s="226">
        <f>ROUND(L162*K162,2)</f>
        <v>0</v>
      </c>
      <c r="O162" s="226"/>
      <c r="P162" s="226"/>
      <c r="Q162" s="226"/>
      <c r="R162" s="141"/>
      <c r="T162" s="142" t="s">
        <v>5</v>
      </c>
      <c r="U162" s="43" t="s">
        <v>42</v>
      </c>
      <c r="V162" s="143">
        <v>0.92</v>
      </c>
      <c r="W162" s="143">
        <f>V162*K162</f>
        <v>48.686400000000006</v>
      </c>
      <c r="X162" s="143">
        <v>0</v>
      </c>
      <c r="Y162" s="143">
        <f>X162*K162</f>
        <v>0</v>
      </c>
      <c r="Z162" s="143">
        <v>0</v>
      </c>
      <c r="AA162" s="144">
        <f>Z162*K162</f>
        <v>0</v>
      </c>
      <c r="AR162" s="20" t="s">
        <v>133</v>
      </c>
      <c r="AT162" s="20" t="s">
        <v>129</v>
      </c>
      <c r="AU162" s="20" t="s">
        <v>96</v>
      </c>
      <c r="AY162" s="20" t="s">
        <v>128</v>
      </c>
      <c r="BE162" s="145">
        <f>IF(U162="základní",N162,0)</f>
        <v>0</v>
      </c>
      <c r="BF162" s="145">
        <f>IF(U162="snížená",N162,0)</f>
        <v>0</v>
      </c>
      <c r="BG162" s="145">
        <f>IF(U162="zákl. přenesená",N162,0)</f>
        <v>0</v>
      </c>
      <c r="BH162" s="145">
        <f>IF(U162="sníž. přenesená",N162,0)</f>
        <v>0</v>
      </c>
      <c r="BI162" s="145">
        <f>IF(U162="nulová",N162,0)</f>
        <v>0</v>
      </c>
      <c r="BJ162" s="20" t="s">
        <v>85</v>
      </c>
      <c r="BK162" s="145">
        <f>ROUND(L162*K162,2)</f>
        <v>0</v>
      </c>
      <c r="BL162" s="20" t="s">
        <v>133</v>
      </c>
      <c r="BM162" s="20" t="s">
        <v>207</v>
      </c>
    </row>
    <row r="163" spans="2:65" s="11" customFormat="1" ht="31.5" customHeight="1">
      <c r="B163" s="154"/>
      <c r="C163" s="155"/>
      <c r="D163" s="155"/>
      <c r="E163" s="156" t="s">
        <v>5</v>
      </c>
      <c r="F163" s="223" t="s">
        <v>208</v>
      </c>
      <c r="G163" s="224"/>
      <c r="H163" s="224"/>
      <c r="I163" s="224"/>
      <c r="J163" s="155"/>
      <c r="K163" s="157">
        <v>52.92</v>
      </c>
      <c r="L163" s="157"/>
      <c r="N163" s="155"/>
      <c r="O163" s="155"/>
      <c r="P163" s="155"/>
      <c r="Q163" s="155"/>
      <c r="R163" s="158"/>
      <c r="T163" s="159"/>
      <c r="U163" s="155"/>
      <c r="V163" s="155"/>
      <c r="W163" s="155"/>
      <c r="X163" s="155"/>
      <c r="Y163" s="155"/>
      <c r="Z163" s="155"/>
      <c r="AA163" s="160"/>
      <c r="AC163" s="1"/>
      <c r="AT163" s="161" t="s">
        <v>136</v>
      </c>
      <c r="AU163" s="161" t="s">
        <v>96</v>
      </c>
      <c r="AV163" s="11" t="s">
        <v>96</v>
      </c>
      <c r="AW163" s="11" t="s">
        <v>33</v>
      </c>
      <c r="AX163" s="11" t="s">
        <v>85</v>
      </c>
      <c r="AY163" s="161" t="s">
        <v>128</v>
      </c>
    </row>
    <row r="164" spans="2:65" s="1" customFormat="1" ht="22.5" customHeight="1">
      <c r="B164" s="136"/>
      <c r="C164" s="137" t="s">
        <v>209</v>
      </c>
      <c r="D164" s="137" t="s">
        <v>129</v>
      </c>
      <c r="E164" s="138" t="s">
        <v>210</v>
      </c>
      <c r="F164" s="225" t="s">
        <v>211</v>
      </c>
      <c r="G164" s="225"/>
      <c r="H164" s="225"/>
      <c r="I164" s="225"/>
      <c r="J164" s="139" t="s">
        <v>146</v>
      </c>
      <c r="K164" s="140">
        <v>17.64</v>
      </c>
      <c r="L164" s="140"/>
      <c r="N164" s="226">
        <f>ROUND(L164*K164,2)</f>
        <v>0</v>
      </c>
      <c r="O164" s="226"/>
      <c r="P164" s="226"/>
      <c r="Q164" s="226"/>
      <c r="R164" s="141"/>
      <c r="T164" s="142" t="s">
        <v>5</v>
      </c>
      <c r="U164" s="43" t="s">
        <v>42</v>
      </c>
      <c r="V164" s="143">
        <v>1.89</v>
      </c>
      <c r="W164" s="143">
        <f>V164*K164</f>
        <v>33.339599999999997</v>
      </c>
      <c r="X164" s="143">
        <v>0</v>
      </c>
      <c r="Y164" s="143">
        <f>X164*K164</f>
        <v>0</v>
      </c>
      <c r="Z164" s="143">
        <v>0</v>
      </c>
      <c r="AA164" s="144">
        <f>Z164*K164</f>
        <v>0</v>
      </c>
      <c r="AR164" s="20" t="s">
        <v>133</v>
      </c>
      <c r="AT164" s="20" t="s">
        <v>129</v>
      </c>
      <c r="AU164" s="20" t="s">
        <v>96</v>
      </c>
      <c r="AY164" s="20" t="s">
        <v>128</v>
      </c>
      <c r="BE164" s="145">
        <f>IF(U164="základní",N164,0)</f>
        <v>0</v>
      </c>
      <c r="BF164" s="145">
        <f>IF(U164="snížená",N164,0)</f>
        <v>0</v>
      </c>
      <c r="BG164" s="145">
        <f>IF(U164="zákl. přenesená",N164,0)</f>
        <v>0</v>
      </c>
      <c r="BH164" s="145">
        <f>IF(U164="sníž. přenesená",N164,0)</f>
        <v>0</v>
      </c>
      <c r="BI164" s="145">
        <f>IF(U164="nulová",N164,0)</f>
        <v>0</v>
      </c>
      <c r="BJ164" s="20" t="s">
        <v>85</v>
      </c>
      <c r="BK164" s="145">
        <f>ROUND(L164*K164,2)</f>
        <v>0</v>
      </c>
      <c r="BL164" s="20" t="s">
        <v>133</v>
      </c>
      <c r="BM164" s="20" t="s">
        <v>212</v>
      </c>
    </row>
    <row r="165" spans="2:65" s="11" customFormat="1" ht="31.5" customHeight="1">
      <c r="B165" s="154"/>
      <c r="C165" s="155"/>
      <c r="D165" s="155"/>
      <c r="E165" s="156" t="s">
        <v>5</v>
      </c>
      <c r="F165" s="223" t="s">
        <v>213</v>
      </c>
      <c r="G165" s="224"/>
      <c r="H165" s="224"/>
      <c r="I165" s="224"/>
      <c r="J165" s="155"/>
      <c r="K165" s="157">
        <v>17.64</v>
      </c>
      <c r="L165" s="157"/>
      <c r="N165" s="155"/>
      <c r="O165" s="155"/>
      <c r="P165" s="155"/>
      <c r="Q165" s="155"/>
      <c r="R165" s="158"/>
      <c r="T165" s="159"/>
      <c r="U165" s="155"/>
      <c r="V165" s="155"/>
      <c r="W165" s="155"/>
      <c r="X165" s="155"/>
      <c r="Y165" s="155"/>
      <c r="Z165" s="155"/>
      <c r="AA165" s="160"/>
      <c r="AC165" s="1"/>
      <c r="AT165" s="161" t="s">
        <v>136</v>
      </c>
      <c r="AU165" s="161" t="s">
        <v>96</v>
      </c>
      <c r="AV165" s="11" t="s">
        <v>96</v>
      </c>
      <c r="AW165" s="11" t="s">
        <v>33</v>
      </c>
      <c r="AX165" s="11" t="s">
        <v>85</v>
      </c>
      <c r="AY165" s="161" t="s">
        <v>128</v>
      </c>
    </row>
    <row r="166" spans="2:65" s="1" customFormat="1" ht="31.5" customHeight="1">
      <c r="B166" s="136"/>
      <c r="C166" s="137" t="s">
        <v>11</v>
      </c>
      <c r="D166" s="137" t="s">
        <v>129</v>
      </c>
      <c r="E166" s="138" t="s">
        <v>214</v>
      </c>
      <c r="F166" s="225" t="s">
        <v>215</v>
      </c>
      <c r="G166" s="225"/>
      <c r="H166" s="225"/>
      <c r="I166" s="225"/>
      <c r="J166" s="139" t="s">
        <v>140</v>
      </c>
      <c r="K166" s="140">
        <v>441</v>
      </c>
      <c r="L166" s="140"/>
      <c r="N166" s="226">
        <f>ROUND(L166*K166,2)</f>
        <v>0</v>
      </c>
      <c r="O166" s="226"/>
      <c r="P166" s="226"/>
      <c r="Q166" s="226"/>
      <c r="R166" s="141"/>
      <c r="T166" s="142" t="s">
        <v>5</v>
      </c>
      <c r="U166" s="43" t="s">
        <v>42</v>
      </c>
      <c r="V166" s="143">
        <v>6.5000000000000002E-2</v>
      </c>
      <c r="W166" s="143">
        <f>V166*K166</f>
        <v>28.665000000000003</v>
      </c>
      <c r="X166" s="143">
        <v>1.16E-3</v>
      </c>
      <c r="Y166" s="143">
        <f>X166*K166</f>
        <v>0.51156000000000001</v>
      </c>
      <c r="Z166" s="143">
        <v>0</v>
      </c>
      <c r="AA166" s="144">
        <f>Z166*K166</f>
        <v>0</v>
      </c>
      <c r="AR166" s="20" t="s">
        <v>133</v>
      </c>
      <c r="AT166" s="20" t="s">
        <v>129</v>
      </c>
      <c r="AU166" s="20" t="s">
        <v>96</v>
      </c>
      <c r="AY166" s="20" t="s">
        <v>128</v>
      </c>
      <c r="BE166" s="145">
        <f>IF(U166="základní",N166,0)</f>
        <v>0</v>
      </c>
      <c r="BF166" s="145">
        <f>IF(U166="snížená",N166,0)</f>
        <v>0</v>
      </c>
      <c r="BG166" s="145">
        <f>IF(U166="zákl. přenesená",N166,0)</f>
        <v>0</v>
      </c>
      <c r="BH166" s="145">
        <f>IF(U166="sníž. přenesená",N166,0)</f>
        <v>0</v>
      </c>
      <c r="BI166" s="145">
        <f>IF(U166="nulová",N166,0)</f>
        <v>0</v>
      </c>
      <c r="BJ166" s="20" t="s">
        <v>85</v>
      </c>
      <c r="BK166" s="145">
        <f>ROUND(L166*K166,2)</f>
        <v>0</v>
      </c>
      <c r="BL166" s="20" t="s">
        <v>133</v>
      </c>
      <c r="BM166" s="20" t="s">
        <v>216</v>
      </c>
    </row>
    <row r="167" spans="2:65" s="11" customFormat="1" ht="22.5" customHeight="1">
      <c r="B167" s="154"/>
      <c r="C167" s="155"/>
      <c r="D167" s="155"/>
      <c r="E167" s="156" t="s">
        <v>5</v>
      </c>
      <c r="F167" s="223" t="s">
        <v>217</v>
      </c>
      <c r="G167" s="224"/>
      <c r="H167" s="224"/>
      <c r="I167" s="224"/>
      <c r="J167" s="155"/>
      <c r="K167" s="157">
        <v>441</v>
      </c>
      <c r="L167" s="157"/>
      <c r="N167" s="155"/>
      <c r="O167" s="155"/>
      <c r="P167" s="155"/>
      <c r="Q167" s="155"/>
      <c r="R167" s="158"/>
      <c r="T167" s="159"/>
      <c r="U167" s="155"/>
      <c r="V167" s="155"/>
      <c r="W167" s="155"/>
      <c r="X167" s="155"/>
      <c r="Y167" s="155"/>
      <c r="Z167" s="155"/>
      <c r="AA167" s="160"/>
      <c r="AC167" s="1"/>
      <c r="AT167" s="161" t="s">
        <v>136</v>
      </c>
      <c r="AU167" s="161" t="s">
        <v>96</v>
      </c>
      <c r="AV167" s="11" t="s">
        <v>96</v>
      </c>
      <c r="AW167" s="11" t="s">
        <v>33</v>
      </c>
      <c r="AX167" s="11" t="s">
        <v>85</v>
      </c>
      <c r="AY167" s="161" t="s">
        <v>128</v>
      </c>
    </row>
    <row r="168" spans="2:65" s="9" customFormat="1" ht="29.85" customHeight="1">
      <c r="B168" s="125"/>
      <c r="C168" s="126"/>
      <c r="D168" s="135" t="s">
        <v>108</v>
      </c>
      <c r="E168" s="135"/>
      <c r="F168" s="135"/>
      <c r="G168" s="135"/>
      <c r="H168" s="135"/>
      <c r="I168" s="135"/>
      <c r="J168" s="135"/>
      <c r="K168" s="135"/>
      <c r="L168" s="135"/>
      <c r="N168" s="219">
        <f>BK168</f>
        <v>0</v>
      </c>
      <c r="O168" s="220"/>
      <c r="P168" s="220"/>
      <c r="Q168" s="220"/>
      <c r="R168" s="128"/>
      <c r="T168" s="129"/>
      <c r="U168" s="126"/>
      <c r="V168" s="126"/>
      <c r="W168" s="130">
        <f>SUM(W169:W171)</f>
        <v>0.28000000000000003</v>
      </c>
      <c r="X168" s="126"/>
      <c r="Y168" s="130">
        <f>SUM(Y169:Y171)</f>
        <v>0.10959999999999999</v>
      </c>
      <c r="Z168" s="126"/>
      <c r="AA168" s="131">
        <f>SUM(AA169:AA171)</f>
        <v>0</v>
      </c>
      <c r="AC168" s="1"/>
      <c r="AR168" s="132" t="s">
        <v>85</v>
      </c>
      <c r="AT168" s="133" t="s">
        <v>76</v>
      </c>
      <c r="AU168" s="133" t="s">
        <v>85</v>
      </c>
      <c r="AY168" s="132" t="s">
        <v>128</v>
      </c>
      <c r="BK168" s="134">
        <f>SUM(BK169:BK171)</f>
        <v>0</v>
      </c>
    </row>
    <row r="169" spans="2:65" s="1" customFormat="1" ht="31.5" customHeight="1">
      <c r="B169" s="136"/>
      <c r="C169" s="137" t="s">
        <v>218</v>
      </c>
      <c r="D169" s="137" t="s">
        <v>129</v>
      </c>
      <c r="E169" s="138" t="s">
        <v>219</v>
      </c>
      <c r="F169" s="225" t="s">
        <v>220</v>
      </c>
      <c r="G169" s="225"/>
      <c r="H169" s="225"/>
      <c r="I169" s="225"/>
      <c r="J169" s="139" t="s">
        <v>221</v>
      </c>
      <c r="K169" s="140">
        <v>1</v>
      </c>
      <c r="L169" s="140"/>
      <c r="N169" s="226">
        <f>ROUND(L169*K169,2)</f>
        <v>0</v>
      </c>
      <c r="O169" s="226"/>
      <c r="P169" s="226"/>
      <c r="Q169" s="226"/>
      <c r="R169" s="141"/>
      <c r="T169" s="142" t="s">
        <v>5</v>
      </c>
      <c r="U169" s="43" t="s">
        <v>42</v>
      </c>
      <c r="V169" s="143">
        <v>0.28000000000000003</v>
      </c>
      <c r="W169" s="143">
        <f>V169*K169</f>
        <v>0.28000000000000003</v>
      </c>
      <c r="X169" s="143">
        <v>6.6E-3</v>
      </c>
      <c r="Y169" s="143">
        <f>X169*K169</f>
        <v>6.6E-3</v>
      </c>
      <c r="Z169" s="143">
        <v>0</v>
      </c>
      <c r="AA169" s="144">
        <f>Z169*K169</f>
        <v>0</v>
      </c>
      <c r="AR169" s="20" t="s">
        <v>133</v>
      </c>
      <c r="AT169" s="20" t="s">
        <v>129</v>
      </c>
      <c r="AU169" s="20" t="s">
        <v>96</v>
      </c>
      <c r="AY169" s="20" t="s">
        <v>128</v>
      </c>
      <c r="BE169" s="145">
        <f>IF(U169="základní",N169,0)</f>
        <v>0</v>
      </c>
      <c r="BF169" s="145">
        <f>IF(U169="snížená",N169,0)</f>
        <v>0</v>
      </c>
      <c r="BG169" s="145">
        <f>IF(U169="zákl. přenesená",N169,0)</f>
        <v>0</v>
      </c>
      <c r="BH169" s="145">
        <f>IF(U169="sníž. přenesená",N169,0)</f>
        <v>0</v>
      </c>
      <c r="BI169" s="145">
        <f>IF(U169="nulová",N169,0)</f>
        <v>0</v>
      </c>
      <c r="BJ169" s="20" t="s">
        <v>85</v>
      </c>
      <c r="BK169" s="145">
        <f>ROUND(L169*K169,2)</f>
        <v>0</v>
      </c>
      <c r="BL169" s="20" t="s">
        <v>133</v>
      </c>
      <c r="BM169" s="20" t="s">
        <v>222</v>
      </c>
    </row>
    <row r="170" spans="2:65" s="11" customFormat="1" ht="22.5" customHeight="1">
      <c r="B170" s="154"/>
      <c r="C170" s="155"/>
      <c r="D170" s="155"/>
      <c r="E170" s="156" t="s">
        <v>5</v>
      </c>
      <c r="F170" s="223" t="s">
        <v>223</v>
      </c>
      <c r="G170" s="224"/>
      <c r="H170" s="224"/>
      <c r="I170" s="224"/>
      <c r="J170" s="155"/>
      <c r="K170" s="157">
        <v>1</v>
      </c>
      <c r="L170" s="157"/>
      <c r="N170" s="155"/>
      <c r="O170" s="155"/>
      <c r="P170" s="155"/>
      <c r="Q170" s="155"/>
      <c r="R170" s="158"/>
      <c r="T170" s="159"/>
      <c r="U170" s="155"/>
      <c r="V170" s="155"/>
      <c r="W170" s="155"/>
      <c r="X170" s="155"/>
      <c r="Y170" s="155"/>
      <c r="Z170" s="155"/>
      <c r="AA170" s="160"/>
      <c r="AC170" s="1"/>
      <c r="AT170" s="161" t="s">
        <v>136</v>
      </c>
      <c r="AU170" s="161" t="s">
        <v>96</v>
      </c>
      <c r="AV170" s="11" t="s">
        <v>96</v>
      </c>
      <c r="AW170" s="11" t="s">
        <v>33</v>
      </c>
      <c r="AX170" s="11" t="s">
        <v>85</v>
      </c>
      <c r="AY170" s="161" t="s">
        <v>128</v>
      </c>
    </row>
    <row r="171" spans="2:65" s="1" customFormat="1" ht="31.5" customHeight="1">
      <c r="B171" s="136"/>
      <c r="C171" s="170" t="s">
        <v>224</v>
      </c>
      <c r="D171" s="170" t="s">
        <v>173</v>
      </c>
      <c r="E171" s="171" t="s">
        <v>225</v>
      </c>
      <c r="F171" s="233" t="s">
        <v>226</v>
      </c>
      <c r="G171" s="233"/>
      <c r="H171" s="233"/>
      <c r="I171" s="233"/>
      <c r="J171" s="172" t="s">
        <v>221</v>
      </c>
      <c r="K171" s="173">
        <v>1</v>
      </c>
      <c r="L171" s="173"/>
      <c r="N171" s="234">
        <f>ROUND(L171*K171,2)</f>
        <v>0</v>
      </c>
      <c r="O171" s="226"/>
      <c r="P171" s="226"/>
      <c r="Q171" s="226"/>
      <c r="R171" s="141"/>
      <c r="T171" s="142" t="s">
        <v>5</v>
      </c>
      <c r="U171" s="43" t="s">
        <v>42</v>
      </c>
      <c r="V171" s="143">
        <v>0</v>
      </c>
      <c r="W171" s="143">
        <f>V171*K171</f>
        <v>0</v>
      </c>
      <c r="X171" s="143">
        <v>0.10299999999999999</v>
      </c>
      <c r="Y171" s="143">
        <f>X171*K171</f>
        <v>0.10299999999999999</v>
      </c>
      <c r="Z171" s="143">
        <v>0</v>
      </c>
      <c r="AA171" s="144">
        <f>Z171*K171</f>
        <v>0</v>
      </c>
      <c r="AR171" s="20" t="s">
        <v>172</v>
      </c>
      <c r="AT171" s="20" t="s">
        <v>173</v>
      </c>
      <c r="AU171" s="20" t="s">
        <v>96</v>
      </c>
      <c r="AY171" s="20" t="s">
        <v>128</v>
      </c>
      <c r="BE171" s="145">
        <f>IF(U171="základní",N171,0)</f>
        <v>0</v>
      </c>
      <c r="BF171" s="145">
        <f>IF(U171="snížená",N171,0)</f>
        <v>0</v>
      </c>
      <c r="BG171" s="145">
        <f>IF(U171="zákl. přenesená",N171,0)</f>
        <v>0</v>
      </c>
      <c r="BH171" s="145">
        <f>IF(U171="sníž. přenesená",N171,0)</f>
        <v>0</v>
      </c>
      <c r="BI171" s="145">
        <f>IF(U171="nulová",N171,0)</f>
        <v>0</v>
      </c>
      <c r="BJ171" s="20" t="s">
        <v>85</v>
      </c>
      <c r="BK171" s="145">
        <f>ROUND(L171*K171,2)</f>
        <v>0</v>
      </c>
      <c r="BL171" s="20" t="s">
        <v>133</v>
      </c>
      <c r="BM171" s="20" t="s">
        <v>227</v>
      </c>
    </row>
    <row r="172" spans="2:65" s="9" customFormat="1" ht="29.85" customHeight="1">
      <c r="B172" s="125"/>
      <c r="C172" s="126"/>
      <c r="D172" s="135" t="s">
        <v>109</v>
      </c>
      <c r="E172" s="135"/>
      <c r="F172" s="135"/>
      <c r="G172" s="135"/>
      <c r="H172" s="135"/>
      <c r="I172" s="135"/>
      <c r="J172" s="135"/>
      <c r="K172" s="135"/>
      <c r="L172" s="135"/>
      <c r="N172" s="221">
        <f>BK172</f>
        <v>0</v>
      </c>
      <c r="O172" s="222"/>
      <c r="P172" s="222"/>
      <c r="Q172" s="222"/>
      <c r="R172" s="128"/>
      <c r="T172" s="129"/>
      <c r="U172" s="126"/>
      <c r="V172" s="126"/>
      <c r="W172" s="130">
        <f>SUM(W173:W209)</f>
        <v>394.33699999999999</v>
      </c>
      <c r="X172" s="126"/>
      <c r="Y172" s="130">
        <f>SUM(Y173:Y209)</f>
        <v>144.31612000000001</v>
      </c>
      <c r="Z172" s="126"/>
      <c r="AA172" s="131">
        <f>SUM(AA173:AA209)</f>
        <v>0</v>
      </c>
      <c r="AC172" s="1"/>
      <c r="AR172" s="132" t="s">
        <v>85</v>
      </c>
      <c r="AT172" s="133" t="s">
        <v>76</v>
      </c>
      <c r="AU172" s="133" t="s">
        <v>85</v>
      </c>
      <c r="AY172" s="132" t="s">
        <v>128</v>
      </c>
      <c r="BK172" s="134">
        <f>SUM(BK173:BK209)</f>
        <v>0</v>
      </c>
    </row>
    <row r="173" spans="2:65" s="1" customFormat="1" ht="22.5" customHeight="1">
      <c r="B173" s="136"/>
      <c r="C173" s="137" t="s">
        <v>228</v>
      </c>
      <c r="D173" s="137" t="s">
        <v>129</v>
      </c>
      <c r="E173" s="138" t="s">
        <v>229</v>
      </c>
      <c r="F173" s="225" t="s">
        <v>230</v>
      </c>
      <c r="G173" s="225"/>
      <c r="H173" s="225"/>
      <c r="I173" s="225"/>
      <c r="J173" s="139" t="s">
        <v>132</v>
      </c>
      <c r="K173" s="140">
        <v>1129</v>
      </c>
      <c r="L173" s="140"/>
      <c r="N173" s="226">
        <f>ROUND(L173*K173,2)</f>
        <v>0</v>
      </c>
      <c r="O173" s="226"/>
      <c r="P173" s="226"/>
      <c r="Q173" s="226"/>
      <c r="R173" s="141"/>
      <c r="T173" s="142" t="s">
        <v>5</v>
      </c>
      <c r="U173" s="43" t="s">
        <v>42</v>
      </c>
      <c r="V173" s="143">
        <v>2.5999999999999999E-2</v>
      </c>
      <c r="W173" s="143">
        <f>V173*K173</f>
        <v>29.353999999999999</v>
      </c>
      <c r="X173" s="143">
        <v>0</v>
      </c>
      <c r="Y173" s="143">
        <f>X173*K173</f>
        <v>0</v>
      </c>
      <c r="Z173" s="143">
        <v>0</v>
      </c>
      <c r="AA173" s="144">
        <f>Z173*K173</f>
        <v>0</v>
      </c>
      <c r="AR173" s="20" t="s">
        <v>133</v>
      </c>
      <c r="AT173" s="20" t="s">
        <v>129</v>
      </c>
      <c r="AU173" s="20" t="s">
        <v>96</v>
      </c>
      <c r="AY173" s="20" t="s">
        <v>128</v>
      </c>
      <c r="BE173" s="145">
        <f>IF(U173="základní",N173,0)</f>
        <v>0</v>
      </c>
      <c r="BF173" s="145">
        <f>IF(U173="snížená",N173,0)</f>
        <v>0</v>
      </c>
      <c r="BG173" s="145">
        <f>IF(U173="zákl. přenesená",N173,0)</f>
        <v>0</v>
      </c>
      <c r="BH173" s="145">
        <f>IF(U173="sníž. přenesená",N173,0)</f>
        <v>0</v>
      </c>
      <c r="BI173" s="145">
        <f>IF(U173="nulová",N173,0)</f>
        <v>0</v>
      </c>
      <c r="BJ173" s="20" t="s">
        <v>85</v>
      </c>
      <c r="BK173" s="145">
        <f>ROUND(L173*K173,2)</f>
        <v>0</v>
      </c>
      <c r="BL173" s="20" t="s">
        <v>133</v>
      </c>
      <c r="BM173" s="20" t="s">
        <v>231</v>
      </c>
    </row>
    <row r="174" spans="2:65" s="10" customFormat="1" ht="22.5" customHeight="1">
      <c r="B174" s="146"/>
      <c r="C174" s="147"/>
      <c r="D174" s="147"/>
      <c r="E174" s="148" t="s">
        <v>5</v>
      </c>
      <c r="F174" s="227" t="s">
        <v>135</v>
      </c>
      <c r="G174" s="228"/>
      <c r="H174" s="228"/>
      <c r="I174" s="228"/>
      <c r="J174" s="147"/>
      <c r="K174" s="149" t="s">
        <v>5</v>
      </c>
      <c r="L174" s="149"/>
      <c r="N174" s="147"/>
      <c r="O174" s="147"/>
      <c r="P174" s="147"/>
      <c r="Q174" s="147"/>
      <c r="R174" s="150"/>
      <c r="T174" s="151"/>
      <c r="U174" s="147"/>
      <c r="V174" s="147"/>
      <c r="W174" s="147"/>
      <c r="X174" s="147"/>
      <c r="Y174" s="147"/>
      <c r="Z174" s="147"/>
      <c r="AA174" s="152"/>
      <c r="AC174" s="1"/>
      <c r="AT174" s="153" t="s">
        <v>136</v>
      </c>
      <c r="AU174" s="153" t="s">
        <v>96</v>
      </c>
      <c r="AV174" s="10" t="s">
        <v>85</v>
      </c>
      <c r="AW174" s="10" t="s">
        <v>33</v>
      </c>
      <c r="AX174" s="10" t="s">
        <v>77</v>
      </c>
      <c r="AY174" s="153" t="s">
        <v>128</v>
      </c>
    </row>
    <row r="175" spans="2:65" s="11" customFormat="1" ht="31.5" customHeight="1">
      <c r="B175" s="154"/>
      <c r="C175" s="155"/>
      <c r="D175" s="155"/>
      <c r="E175" s="156" t="s">
        <v>5</v>
      </c>
      <c r="F175" s="229" t="s">
        <v>232</v>
      </c>
      <c r="G175" s="230"/>
      <c r="H175" s="230"/>
      <c r="I175" s="230"/>
      <c r="J175" s="155"/>
      <c r="K175" s="157">
        <v>393</v>
      </c>
      <c r="L175" s="157"/>
      <c r="N175" s="155"/>
      <c r="O175" s="155"/>
      <c r="P175" s="155"/>
      <c r="Q175" s="155"/>
      <c r="R175" s="158"/>
      <c r="T175" s="159"/>
      <c r="U175" s="155"/>
      <c r="V175" s="155"/>
      <c r="W175" s="155"/>
      <c r="X175" s="155"/>
      <c r="Y175" s="155"/>
      <c r="Z175" s="155"/>
      <c r="AA175" s="160"/>
      <c r="AC175" s="1"/>
      <c r="AT175" s="161" t="s">
        <v>136</v>
      </c>
      <c r="AU175" s="161" t="s">
        <v>96</v>
      </c>
      <c r="AV175" s="11" t="s">
        <v>96</v>
      </c>
      <c r="AW175" s="11" t="s">
        <v>33</v>
      </c>
      <c r="AX175" s="11" t="s">
        <v>77</v>
      </c>
      <c r="AY175" s="161" t="s">
        <v>128</v>
      </c>
    </row>
    <row r="176" spans="2:65" s="11" customFormat="1" ht="31.5" customHeight="1">
      <c r="B176" s="154"/>
      <c r="C176" s="155"/>
      <c r="D176" s="155"/>
      <c r="E176" s="156" t="s">
        <v>5</v>
      </c>
      <c r="F176" s="229" t="s">
        <v>233</v>
      </c>
      <c r="G176" s="230"/>
      <c r="H176" s="230"/>
      <c r="I176" s="230"/>
      <c r="J176" s="155"/>
      <c r="K176" s="157">
        <v>393</v>
      </c>
      <c r="L176" s="157"/>
      <c r="N176" s="155"/>
      <c r="O176" s="155"/>
      <c r="P176" s="155"/>
      <c r="Q176" s="155"/>
      <c r="R176" s="158"/>
      <c r="T176" s="159"/>
      <c r="U176" s="155"/>
      <c r="V176" s="155"/>
      <c r="W176" s="155"/>
      <c r="X176" s="155"/>
      <c r="Y176" s="155"/>
      <c r="Z176" s="155"/>
      <c r="AA176" s="160"/>
      <c r="AC176" s="1"/>
      <c r="AT176" s="161" t="s">
        <v>136</v>
      </c>
      <c r="AU176" s="161" t="s">
        <v>96</v>
      </c>
      <c r="AV176" s="11" t="s">
        <v>96</v>
      </c>
      <c r="AW176" s="11" t="s">
        <v>33</v>
      </c>
      <c r="AX176" s="11" t="s">
        <v>77</v>
      </c>
      <c r="AY176" s="161" t="s">
        <v>128</v>
      </c>
    </row>
    <row r="177" spans="2:65" s="11" customFormat="1" ht="31.5" customHeight="1">
      <c r="B177" s="154"/>
      <c r="C177" s="155"/>
      <c r="D177" s="155"/>
      <c r="E177" s="156" t="s">
        <v>5</v>
      </c>
      <c r="F177" s="229" t="s">
        <v>234</v>
      </c>
      <c r="G177" s="230"/>
      <c r="H177" s="230"/>
      <c r="I177" s="230"/>
      <c r="J177" s="155"/>
      <c r="K177" s="157">
        <v>190</v>
      </c>
      <c r="L177" s="157"/>
      <c r="N177" s="155"/>
      <c r="O177" s="155"/>
      <c r="P177" s="155"/>
      <c r="Q177" s="155"/>
      <c r="R177" s="158"/>
      <c r="T177" s="159"/>
      <c r="U177" s="155"/>
      <c r="V177" s="155"/>
      <c r="W177" s="155"/>
      <c r="X177" s="155"/>
      <c r="Y177" s="155"/>
      <c r="Z177" s="155"/>
      <c r="AA177" s="160"/>
      <c r="AC177" s="1"/>
      <c r="AT177" s="161" t="s">
        <v>136</v>
      </c>
      <c r="AU177" s="161" t="s">
        <v>96</v>
      </c>
      <c r="AV177" s="11" t="s">
        <v>96</v>
      </c>
      <c r="AW177" s="11" t="s">
        <v>33</v>
      </c>
      <c r="AX177" s="11" t="s">
        <v>77</v>
      </c>
      <c r="AY177" s="161" t="s">
        <v>128</v>
      </c>
    </row>
    <row r="178" spans="2:65" s="11" customFormat="1" ht="22.5" customHeight="1">
      <c r="B178" s="154"/>
      <c r="C178" s="155"/>
      <c r="D178" s="155"/>
      <c r="E178" s="156" t="s">
        <v>5</v>
      </c>
      <c r="F178" s="229" t="s">
        <v>235</v>
      </c>
      <c r="G178" s="230"/>
      <c r="H178" s="230"/>
      <c r="I178" s="230"/>
      <c r="J178" s="155"/>
      <c r="K178" s="157">
        <v>153</v>
      </c>
      <c r="L178" s="157"/>
      <c r="N178" s="155"/>
      <c r="O178" s="155"/>
      <c r="P178" s="155"/>
      <c r="Q178" s="155"/>
      <c r="R178" s="158"/>
      <c r="T178" s="159"/>
      <c r="U178" s="155"/>
      <c r="V178" s="155"/>
      <c r="W178" s="155"/>
      <c r="X178" s="155"/>
      <c r="Y178" s="155"/>
      <c r="Z178" s="155"/>
      <c r="AA178" s="160"/>
      <c r="AC178" s="1"/>
      <c r="AT178" s="161" t="s">
        <v>136</v>
      </c>
      <c r="AU178" s="161" t="s">
        <v>96</v>
      </c>
      <c r="AV178" s="11" t="s">
        <v>96</v>
      </c>
      <c r="AW178" s="11" t="s">
        <v>33</v>
      </c>
      <c r="AX178" s="11" t="s">
        <v>77</v>
      </c>
      <c r="AY178" s="161" t="s">
        <v>128</v>
      </c>
    </row>
    <row r="179" spans="2:65" s="12" customFormat="1" ht="22.5" customHeight="1">
      <c r="B179" s="162"/>
      <c r="C179" s="163"/>
      <c r="D179" s="163"/>
      <c r="E179" s="164" t="s">
        <v>5</v>
      </c>
      <c r="F179" s="231" t="s">
        <v>166</v>
      </c>
      <c r="G179" s="232"/>
      <c r="H179" s="232"/>
      <c r="I179" s="232"/>
      <c r="J179" s="163"/>
      <c r="K179" s="165">
        <v>1129</v>
      </c>
      <c r="L179" s="165"/>
      <c r="N179" s="163"/>
      <c r="O179" s="163"/>
      <c r="P179" s="163"/>
      <c r="Q179" s="163"/>
      <c r="R179" s="166"/>
      <c r="T179" s="167"/>
      <c r="U179" s="163"/>
      <c r="V179" s="163"/>
      <c r="W179" s="163"/>
      <c r="X179" s="163"/>
      <c r="Y179" s="163"/>
      <c r="Z179" s="163"/>
      <c r="AA179" s="168"/>
      <c r="AC179" s="1"/>
      <c r="AT179" s="169" t="s">
        <v>136</v>
      </c>
      <c r="AU179" s="169" t="s">
        <v>96</v>
      </c>
      <c r="AV179" s="12" t="s">
        <v>133</v>
      </c>
      <c r="AW179" s="12" t="s">
        <v>33</v>
      </c>
      <c r="AX179" s="12" t="s">
        <v>85</v>
      </c>
      <c r="AY179" s="169" t="s">
        <v>128</v>
      </c>
    </row>
    <row r="180" spans="2:65" s="1" customFormat="1" ht="31.5" customHeight="1">
      <c r="B180" s="136"/>
      <c r="C180" s="137" t="s">
        <v>236</v>
      </c>
      <c r="D180" s="137" t="s">
        <v>129</v>
      </c>
      <c r="E180" s="138" t="s">
        <v>237</v>
      </c>
      <c r="F180" s="225" t="s">
        <v>238</v>
      </c>
      <c r="G180" s="225"/>
      <c r="H180" s="225"/>
      <c r="I180" s="225"/>
      <c r="J180" s="139" t="s">
        <v>132</v>
      </c>
      <c r="K180" s="140">
        <v>153</v>
      </c>
      <c r="L180" s="140"/>
      <c r="N180" s="226">
        <f>ROUND(L180*K180,2)</f>
        <v>0</v>
      </c>
      <c r="O180" s="226"/>
      <c r="P180" s="226"/>
      <c r="Q180" s="226"/>
      <c r="R180" s="141"/>
      <c r="T180" s="142" t="s">
        <v>5</v>
      </c>
      <c r="U180" s="43" t="s">
        <v>42</v>
      </c>
      <c r="V180" s="143">
        <v>1.7000000000000001E-2</v>
      </c>
      <c r="W180" s="143">
        <f>V180*K180</f>
        <v>2.601</v>
      </c>
      <c r="X180" s="143">
        <v>0</v>
      </c>
      <c r="Y180" s="143">
        <f>X180*K180</f>
        <v>0</v>
      </c>
      <c r="Z180" s="143">
        <v>0</v>
      </c>
      <c r="AA180" s="144">
        <f>Z180*K180</f>
        <v>0</v>
      </c>
      <c r="AR180" s="20" t="s">
        <v>133</v>
      </c>
      <c r="AT180" s="20" t="s">
        <v>129</v>
      </c>
      <c r="AU180" s="20" t="s">
        <v>96</v>
      </c>
      <c r="AY180" s="20" t="s">
        <v>128</v>
      </c>
      <c r="BE180" s="145">
        <f>IF(U180="základní",N180,0)</f>
        <v>0</v>
      </c>
      <c r="BF180" s="145">
        <f>IF(U180="snížená",N180,0)</f>
        <v>0</v>
      </c>
      <c r="BG180" s="145">
        <f>IF(U180="zákl. přenesená",N180,0)</f>
        <v>0</v>
      </c>
      <c r="BH180" s="145">
        <f>IF(U180="sníž. přenesená",N180,0)</f>
        <v>0</v>
      </c>
      <c r="BI180" s="145">
        <f>IF(U180="nulová",N180,0)</f>
        <v>0</v>
      </c>
      <c r="BJ180" s="20" t="s">
        <v>85</v>
      </c>
      <c r="BK180" s="145">
        <f>ROUND(L180*K180,2)</f>
        <v>0</v>
      </c>
      <c r="BL180" s="20" t="s">
        <v>133</v>
      </c>
      <c r="BM180" s="20" t="s">
        <v>239</v>
      </c>
    </row>
    <row r="181" spans="2:65" s="10" customFormat="1" ht="22.5" customHeight="1">
      <c r="B181" s="146"/>
      <c r="C181" s="147"/>
      <c r="D181" s="147"/>
      <c r="E181" s="148" t="s">
        <v>5</v>
      </c>
      <c r="F181" s="227" t="s">
        <v>135</v>
      </c>
      <c r="G181" s="228"/>
      <c r="H181" s="228"/>
      <c r="I181" s="228"/>
      <c r="J181" s="147"/>
      <c r="K181" s="149" t="s">
        <v>5</v>
      </c>
      <c r="L181" s="149"/>
      <c r="N181" s="147"/>
      <c r="O181" s="147"/>
      <c r="P181" s="147"/>
      <c r="Q181" s="147"/>
      <c r="R181" s="150"/>
      <c r="T181" s="151"/>
      <c r="U181" s="147"/>
      <c r="V181" s="147"/>
      <c r="W181" s="147"/>
      <c r="X181" s="147"/>
      <c r="Y181" s="147"/>
      <c r="Z181" s="147"/>
      <c r="AA181" s="152"/>
      <c r="AC181" s="1"/>
      <c r="AT181" s="153" t="s">
        <v>136</v>
      </c>
      <c r="AU181" s="153" t="s">
        <v>96</v>
      </c>
      <c r="AV181" s="10" t="s">
        <v>85</v>
      </c>
      <c r="AW181" s="10" t="s">
        <v>33</v>
      </c>
      <c r="AX181" s="10" t="s">
        <v>77</v>
      </c>
      <c r="AY181" s="153" t="s">
        <v>128</v>
      </c>
    </row>
    <row r="182" spans="2:65" s="11" customFormat="1" ht="22.5" customHeight="1">
      <c r="B182" s="154"/>
      <c r="C182" s="155"/>
      <c r="D182" s="155"/>
      <c r="E182" s="156" t="s">
        <v>5</v>
      </c>
      <c r="F182" s="229" t="s">
        <v>240</v>
      </c>
      <c r="G182" s="230"/>
      <c r="H182" s="230"/>
      <c r="I182" s="230"/>
      <c r="J182" s="155"/>
      <c r="K182" s="157">
        <v>153</v>
      </c>
      <c r="L182" s="157"/>
      <c r="N182" s="155"/>
      <c r="O182" s="155"/>
      <c r="P182" s="155"/>
      <c r="Q182" s="155"/>
      <c r="R182" s="158"/>
      <c r="T182" s="159"/>
      <c r="U182" s="155"/>
      <c r="V182" s="155"/>
      <c r="W182" s="155"/>
      <c r="X182" s="155"/>
      <c r="Y182" s="155"/>
      <c r="Z182" s="155"/>
      <c r="AA182" s="160"/>
      <c r="AC182" s="1"/>
      <c r="AT182" s="161" t="s">
        <v>136</v>
      </c>
      <c r="AU182" s="161" t="s">
        <v>96</v>
      </c>
      <c r="AV182" s="11" t="s">
        <v>96</v>
      </c>
      <c r="AW182" s="11" t="s">
        <v>33</v>
      </c>
      <c r="AX182" s="11" t="s">
        <v>85</v>
      </c>
      <c r="AY182" s="161" t="s">
        <v>128</v>
      </c>
    </row>
    <row r="183" spans="2:65" s="1" customFormat="1" ht="31.5" customHeight="1">
      <c r="B183" s="136"/>
      <c r="C183" s="137" t="s">
        <v>241</v>
      </c>
      <c r="D183" s="137" t="s">
        <v>129</v>
      </c>
      <c r="E183" s="138" t="s">
        <v>242</v>
      </c>
      <c r="F183" s="225" t="s">
        <v>243</v>
      </c>
      <c r="G183" s="225"/>
      <c r="H183" s="225"/>
      <c r="I183" s="225"/>
      <c r="J183" s="139" t="s">
        <v>132</v>
      </c>
      <c r="K183" s="140">
        <v>153</v>
      </c>
      <c r="L183" s="140"/>
      <c r="N183" s="226">
        <f>ROUND(L183*K183,2)</f>
        <v>0</v>
      </c>
      <c r="O183" s="226"/>
      <c r="P183" s="226"/>
      <c r="Q183" s="226"/>
      <c r="R183" s="141"/>
      <c r="T183" s="142" t="s">
        <v>5</v>
      </c>
      <c r="U183" s="43" t="s">
        <v>42</v>
      </c>
      <c r="V183" s="143">
        <v>2.7E-2</v>
      </c>
      <c r="W183" s="143">
        <f>V183*K183</f>
        <v>4.1310000000000002</v>
      </c>
      <c r="X183" s="143">
        <v>0</v>
      </c>
      <c r="Y183" s="143">
        <f>X183*K183</f>
        <v>0</v>
      </c>
      <c r="Z183" s="143">
        <v>0</v>
      </c>
      <c r="AA183" s="144">
        <f>Z183*K183</f>
        <v>0</v>
      </c>
      <c r="AR183" s="20" t="s">
        <v>133</v>
      </c>
      <c r="AT183" s="20" t="s">
        <v>129</v>
      </c>
      <c r="AU183" s="20" t="s">
        <v>96</v>
      </c>
      <c r="AY183" s="20" t="s">
        <v>128</v>
      </c>
      <c r="BE183" s="145">
        <f>IF(U183="základní",N183,0)</f>
        <v>0</v>
      </c>
      <c r="BF183" s="145">
        <f>IF(U183="snížená",N183,0)</f>
        <v>0</v>
      </c>
      <c r="BG183" s="145">
        <f>IF(U183="zákl. přenesená",N183,0)</f>
        <v>0</v>
      </c>
      <c r="BH183" s="145">
        <f>IF(U183="sníž. přenesená",N183,0)</f>
        <v>0</v>
      </c>
      <c r="BI183" s="145">
        <f>IF(U183="nulová",N183,0)</f>
        <v>0</v>
      </c>
      <c r="BJ183" s="20" t="s">
        <v>85</v>
      </c>
      <c r="BK183" s="145">
        <f>ROUND(L183*K183,2)</f>
        <v>0</v>
      </c>
      <c r="BL183" s="20" t="s">
        <v>133</v>
      </c>
      <c r="BM183" s="20" t="s">
        <v>244</v>
      </c>
    </row>
    <row r="184" spans="2:65" s="10" customFormat="1" ht="22.5" customHeight="1">
      <c r="B184" s="146"/>
      <c r="C184" s="147"/>
      <c r="D184" s="147"/>
      <c r="E184" s="148" t="s">
        <v>5</v>
      </c>
      <c r="F184" s="227" t="s">
        <v>135</v>
      </c>
      <c r="G184" s="228"/>
      <c r="H184" s="228"/>
      <c r="I184" s="228"/>
      <c r="J184" s="147"/>
      <c r="K184" s="149" t="s">
        <v>5</v>
      </c>
      <c r="L184" s="149"/>
      <c r="N184" s="147"/>
      <c r="O184" s="147"/>
      <c r="P184" s="147"/>
      <c r="Q184" s="147"/>
      <c r="R184" s="150"/>
      <c r="T184" s="151"/>
      <c r="U184" s="147"/>
      <c r="V184" s="147"/>
      <c r="W184" s="147"/>
      <c r="X184" s="147"/>
      <c r="Y184" s="147"/>
      <c r="Z184" s="147"/>
      <c r="AA184" s="152"/>
      <c r="AC184" s="1"/>
      <c r="AT184" s="153" t="s">
        <v>136</v>
      </c>
      <c r="AU184" s="153" t="s">
        <v>96</v>
      </c>
      <c r="AV184" s="10" t="s">
        <v>85</v>
      </c>
      <c r="AW184" s="10" t="s">
        <v>33</v>
      </c>
      <c r="AX184" s="10" t="s">
        <v>77</v>
      </c>
      <c r="AY184" s="153" t="s">
        <v>128</v>
      </c>
    </row>
    <row r="185" spans="2:65" s="11" customFormat="1" ht="22.5" customHeight="1">
      <c r="B185" s="154"/>
      <c r="C185" s="155"/>
      <c r="D185" s="155"/>
      <c r="E185" s="156" t="s">
        <v>5</v>
      </c>
      <c r="F185" s="229" t="s">
        <v>240</v>
      </c>
      <c r="G185" s="230"/>
      <c r="H185" s="230"/>
      <c r="I185" s="230"/>
      <c r="J185" s="155"/>
      <c r="K185" s="157">
        <v>153</v>
      </c>
      <c r="L185" s="157"/>
      <c r="N185" s="155"/>
      <c r="O185" s="155"/>
      <c r="P185" s="155"/>
      <c r="Q185" s="155"/>
      <c r="R185" s="158"/>
      <c r="T185" s="159"/>
      <c r="U185" s="155"/>
      <c r="V185" s="155"/>
      <c r="W185" s="155"/>
      <c r="X185" s="155"/>
      <c r="Y185" s="155"/>
      <c r="Z185" s="155"/>
      <c r="AA185" s="160"/>
      <c r="AC185" s="1"/>
      <c r="AT185" s="161" t="s">
        <v>136</v>
      </c>
      <c r="AU185" s="161" t="s">
        <v>96</v>
      </c>
      <c r="AV185" s="11" t="s">
        <v>96</v>
      </c>
      <c r="AW185" s="11" t="s">
        <v>33</v>
      </c>
      <c r="AX185" s="11" t="s">
        <v>85</v>
      </c>
      <c r="AY185" s="161" t="s">
        <v>128</v>
      </c>
    </row>
    <row r="186" spans="2:65" s="1" customFormat="1" ht="22.5" customHeight="1">
      <c r="B186" s="136"/>
      <c r="C186" s="137" t="s">
        <v>10</v>
      </c>
      <c r="D186" s="137" t="s">
        <v>129</v>
      </c>
      <c r="E186" s="138" t="s">
        <v>245</v>
      </c>
      <c r="F186" s="225" t="s">
        <v>246</v>
      </c>
      <c r="G186" s="225"/>
      <c r="H186" s="225"/>
      <c r="I186" s="225"/>
      <c r="J186" s="139" t="s">
        <v>146</v>
      </c>
      <c r="K186" s="140">
        <v>20</v>
      </c>
      <c r="L186" s="140"/>
      <c r="N186" s="226">
        <f>ROUND(L186*K186,2)</f>
        <v>0</v>
      </c>
      <c r="O186" s="226"/>
      <c r="P186" s="226"/>
      <c r="Q186" s="226"/>
      <c r="R186" s="141"/>
      <c r="T186" s="142" t="s">
        <v>5</v>
      </c>
      <c r="U186" s="43" t="s">
        <v>42</v>
      </c>
      <c r="V186" s="143">
        <v>0.96</v>
      </c>
      <c r="W186" s="143">
        <f>V186*K186</f>
        <v>19.2</v>
      </c>
      <c r="X186" s="143">
        <v>0</v>
      </c>
      <c r="Y186" s="143">
        <f>X186*K186</f>
        <v>0</v>
      </c>
      <c r="Z186" s="143">
        <v>0</v>
      </c>
      <c r="AA186" s="144">
        <f>Z186*K186</f>
        <v>0</v>
      </c>
      <c r="AR186" s="20" t="s">
        <v>133</v>
      </c>
      <c r="AT186" s="20" t="s">
        <v>129</v>
      </c>
      <c r="AU186" s="20" t="s">
        <v>96</v>
      </c>
      <c r="AY186" s="20" t="s">
        <v>128</v>
      </c>
      <c r="BE186" s="145">
        <f>IF(U186="základní",N186,0)</f>
        <v>0</v>
      </c>
      <c r="BF186" s="145">
        <f>IF(U186="snížená",N186,0)</f>
        <v>0</v>
      </c>
      <c r="BG186" s="145">
        <f>IF(U186="zákl. přenesená",N186,0)</f>
        <v>0</v>
      </c>
      <c r="BH186" s="145">
        <f>IF(U186="sníž. přenesená",N186,0)</f>
        <v>0</v>
      </c>
      <c r="BI186" s="145">
        <f>IF(U186="nulová",N186,0)</f>
        <v>0</v>
      </c>
      <c r="BJ186" s="20" t="s">
        <v>85</v>
      </c>
      <c r="BK186" s="145">
        <f>ROUND(L186*K186,2)</f>
        <v>0</v>
      </c>
      <c r="BL186" s="20" t="s">
        <v>133</v>
      </c>
      <c r="BM186" s="20" t="s">
        <v>247</v>
      </c>
    </row>
    <row r="187" spans="2:65" s="11" customFormat="1" ht="22.5" customHeight="1">
      <c r="B187" s="154"/>
      <c r="C187" s="155"/>
      <c r="D187" s="155"/>
      <c r="E187" s="156" t="s">
        <v>5</v>
      </c>
      <c r="F187" s="223" t="s">
        <v>248</v>
      </c>
      <c r="G187" s="224"/>
      <c r="H187" s="224"/>
      <c r="I187" s="224"/>
      <c r="J187" s="155"/>
      <c r="K187" s="157">
        <v>20</v>
      </c>
      <c r="L187" s="157"/>
      <c r="N187" s="155"/>
      <c r="O187" s="155"/>
      <c r="P187" s="155"/>
      <c r="Q187" s="155"/>
      <c r="R187" s="158"/>
      <c r="T187" s="159"/>
      <c r="U187" s="155"/>
      <c r="V187" s="155"/>
      <c r="W187" s="155"/>
      <c r="X187" s="155"/>
      <c r="Y187" s="155"/>
      <c r="Z187" s="155"/>
      <c r="AA187" s="160"/>
      <c r="AC187" s="1"/>
      <c r="AT187" s="161" t="s">
        <v>136</v>
      </c>
      <c r="AU187" s="161" t="s">
        <v>96</v>
      </c>
      <c r="AV187" s="11" t="s">
        <v>96</v>
      </c>
      <c r="AW187" s="11" t="s">
        <v>33</v>
      </c>
      <c r="AX187" s="11" t="s">
        <v>85</v>
      </c>
      <c r="AY187" s="161" t="s">
        <v>128</v>
      </c>
    </row>
    <row r="188" spans="2:65" s="1" customFormat="1" ht="31.5" customHeight="1">
      <c r="B188" s="136"/>
      <c r="C188" s="170" t="s">
        <v>249</v>
      </c>
      <c r="D188" s="170" t="s">
        <v>173</v>
      </c>
      <c r="E188" s="171" t="s">
        <v>174</v>
      </c>
      <c r="F188" s="233" t="s">
        <v>175</v>
      </c>
      <c r="G188" s="233"/>
      <c r="H188" s="233"/>
      <c r="I188" s="233"/>
      <c r="J188" s="172" t="s">
        <v>176</v>
      </c>
      <c r="K188" s="173">
        <v>38</v>
      </c>
      <c r="L188" s="173"/>
      <c r="N188" s="234">
        <f>ROUND(L188*K188,2)</f>
        <v>0</v>
      </c>
      <c r="O188" s="226"/>
      <c r="P188" s="226"/>
      <c r="Q188" s="226"/>
      <c r="R188" s="141"/>
      <c r="T188" s="142" t="s">
        <v>5</v>
      </c>
      <c r="U188" s="43" t="s">
        <v>42</v>
      </c>
      <c r="V188" s="143">
        <v>0</v>
      </c>
      <c r="W188" s="143">
        <f>V188*K188</f>
        <v>0</v>
      </c>
      <c r="X188" s="143">
        <v>0</v>
      </c>
      <c r="Y188" s="143">
        <f>X188*K188</f>
        <v>0</v>
      </c>
      <c r="Z188" s="143">
        <v>0</v>
      </c>
      <c r="AA188" s="144">
        <f>Z188*K188</f>
        <v>0</v>
      </c>
      <c r="AR188" s="20" t="s">
        <v>172</v>
      </c>
      <c r="AT188" s="20" t="s">
        <v>173</v>
      </c>
      <c r="AU188" s="20" t="s">
        <v>96</v>
      </c>
      <c r="AY188" s="20" t="s">
        <v>128</v>
      </c>
      <c r="BE188" s="145">
        <f>IF(U188="základní",N188,0)</f>
        <v>0</v>
      </c>
      <c r="BF188" s="145">
        <f>IF(U188="snížená",N188,0)</f>
        <v>0</v>
      </c>
      <c r="BG188" s="145">
        <f>IF(U188="zákl. přenesená",N188,0)</f>
        <v>0</v>
      </c>
      <c r="BH188" s="145">
        <f>IF(U188="sníž. přenesená",N188,0)</f>
        <v>0</v>
      </c>
      <c r="BI188" s="145">
        <f>IF(U188="nulová",N188,0)</f>
        <v>0</v>
      </c>
      <c r="BJ188" s="20" t="s">
        <v>85</v>
      </c>
      <c r="BK188" s="145">
        <f>ROUND(L188*K188,2)</f>
        <v>0</v>
      </c>
      <c r="BL188" s="20" t="s">
        <v>133</v>
      </c>
      <c r="BM188" s="20" t="s">
        <v>250</v>
      </c>
    </row>
    <row r="189" spans="2:65" s="11" customFormat="1" ht="22.5" customHeight="1">
      <c r="B189" s="154"/>
      <c r="C189" s="155"/>
      <c r="D189" s="155"/>
      <c r="E189" s="156" t="s">
        <v>5</v>
      </c>
      <c r="F189" s="223" t="s">
        <v>251</v>
      </c>
      <c r="G189" s="224"/>
      <c r="H189" s="224"/>
      <c r="I189" s="224"/>
      <c r="J189" s="155"/>
      <c r="K189" s="157">
        <v>38</v>
      </c>
      <c r="L189" s="157"/>
      <c r="N189" s="155"/>
      <c r="O189" s="155"/>
      <c r="P189" s="155"/>
      <c r="Q189" s="155"/>
      <c r="R189" s="158"/>
      <c r="T189" s="159"/>
      <c r="U189" s="155"/>
      <c r="V189" s="155"/>
      <c r="W189" s="155"/>
      <c r="X189" s="155"/>
      <c r="Y189" s="155"/>
      <c r="Z189" s="155"/>
      <c r="AA189" s="160"/>
      <c r="AC189" s="1"/>
      <c r="AT189" s="161" t="s">
        <v>136</v>
      </c>
      <c r="AU189" s="161" t="s">
        <v>96</v>
      </c>
      <c r="AV189" s="11" t="s">
        <v>96</v>
      </c>
      <c r="AW189" s="11" t="s">
        <v>33</v>
      </c>
      <c r="AX189" s="11" t="s">
        <v>85</v>
      </c>
      <c r="AY189" s="161" t="s">
        <v>128</v>
      </c>
    </row>
    <row r="190" spans="2:65" s="1" customFormat="1" ht="31.5" customHeight="1">
      <c r="B190" s="136"/>
      <c r="C190" s="137" t="s">
        <v>252</v>
      </c>
      <c r="D190" s="137" t="s">
        <v>129</v>
      </c>
      <c r="E190" s="138" t="s">
        <v>253</v>
      </c>
      <c r="F190" s="225" t="s">
        <v>254</v>
      </c>
      <c r="G190" s="225"/>
      <c r="H190" s="225"/>
      <c r="I190" s="225"/>
      <c r="J190" s="139" t="s">
        <v>132</v>
      </c>
      <c r="K190" s="140">
        <v>153</v>
      </c>
      <c r="L190" s="140"/>
      <c r="N190" s="226">
        <f>ROUND(L190*K190,2)</f>
        <v>0</v>
      </c>
      <c r="O190" s="226"/>
      <c r="P190" s="226"/>
      <c r="Q190" s="226"/>
      <c r="R190" s="141"/>
      <c r="T190" s="142" t="s">
        <v>5</v>
      </c>
      <c r="U190" s="43" t="s">
        <v>42</v>
      </c>
      <c r="V190" s="143">
        <v>1.2999999999999999E-2</v>
      </c>
      <c r="W190" s="143">
        <f>V190*K190</f>
        <v>1.9889999999999999</v>
      </c>
      <c r="X190" s="143">
        <v>0</v>
      </c>
      <c r="Y190" s="143">
        <f>X190*K190</f>
        <v>0</v>
      </c>
      <c r="Z190" s="143">
        <v>0</v>
      </c>
      <c r="AA190" s="144">
        <f>Z190*K190</f>
        <v>0</v>
      </c>
      <c r="AR190" s="20" t="s">
        <v>133</v>
      </c>
      <c r="AT190" s="20" t="s">
        <v>129</v>
      </c>
      <c r="AU190" s="20" t="s">
        <v>96</v>
      </c>
      <c r="AY190" s="20" t="s">
        <v>128</v>
      </c>
      <c r="BE190" s="145">
        <f>IF(U190="základní",N190,0)</f>
        <v>0</v>
      </c>
      <c r="BF190" s="145">
        <f>IF(U190="snížená",N190,0)</f>
        <v>0</v>
      </c>
      <c r="BG190" s="145">
        <f>IF(U190="zákl. přenesená",N190,0)</f>
        <v>0</v>
      </c>
      <c r="BH190" s="145">
        <f>IF(U190="sníž. přenesená",N190,0)</f>
        <v>0</v>
      </c>
      <c r="BI190" s="145">
        <f>IF(U190="nulová",N190,0)</f>
        <v>0</v>
      </c>
      <c r="BJ190" s="20" t="s">
        <v>85</v>
      </c>
      <c r="BK190" s="145">
        <f>ROUND(L190*K190,2)</f>
        <v>0</v>
      </c>
      <c r="BL190" s="20" t="s">
        <v>133</v>
      </c>
      <c r="BM190" s="20" t="s">
        <v>255</v>
      </c>
    </row>
    <row r="191" spans="2:65" s="10" customFormat="1" ht="22.5" customHeight="1">
      <c r="B191" s="146"/>
      <c r="C191" s="147"/>
      <c r="D191" s="147"/>
      <c r="E191" s="148" t="s">
        <v>5</v>
      </c>
      <c r="F191" s="227" t="s">
        <v>135</v>
      </c>
      <c r="G191" s="228"/>
      <c r="H191" s="228"/>
      <c r="I191" s="228"/>
      <c r="J191" s="147"/>
      <c r="K191" s="149" t="s">
        <v>5</v>
      </c>
      <c r="L191" s="149"/>
      <c r="N191" s="147"/>
      <c r="O191" s="147"/>
      <c r="P191" s="147"/>
      <c r="Q191" s="147"/>
      <c r="R191" s="150"/>
      <c r="T191" s="151"/>
      <c r="U191" s="147"/>
      <c r="V191" s="147"/>
      <c r="W191" s="147"/>
      <c r="X191" s="147"/>
      <c r="Y191" s="147"/>
      <c r="Z191" s="147"/>
      <c r="AA191" s="152"/>
      <c r="AC191" s="1"/>
      <c r="AT191" s="153" t="s">
        <v>136</v>
      </c>
      <c r="AU191" s="153" t="s">
        <v>96</v>
      </c>
      <c r="AV191" s="10" t="s">
        <v>85</v>
      </c>
      <c r="AW191" s="10" t="s">
        <v>33</v>
      </c>
      <c r="AX191" s="10" t="s">
        <v>77</v>
      </c>
      <c r="AY191" s="153" t="s">
        <v>128</v>
      </c>
    </row>
    <row r="192" spans="2:65" s="11" customFormat="1" ht="22.5" customHeight="1">
      <c r="B192" s="154"/>
      <c r="C192" s="155"/>
      <c r="D192" s="155"/>
      <c r="E192" s="156" t="s">
        <v>5</v>
      </c>
      <c r="F192" s="229" t="s">
        <v>256</v>
      </c>
      <c r="G192" s="230"/>
      <c r="H192" s="230"/>
      <c r="I192" s="230"/>
      <c r="J192" s="155"/>
      <c r="K192" s="157">
        <v>153</v>
      </c>
      <c r="L192" s="157"/>
      <c r="N192" s="155"/>
      <c r="O192" s="155"/>
      <c r="P192" s="155"/>
      <c r="Q192" s="155"/>
      <c r="R192" s="158"/>
      <c r="T192" s="159"/>
      <c r="U192" s="155"/>
      <c r="V192" s="155"/>
      <c r="W192" s="155"/>
      <c r="X192" s="155"/>
      <c r="Y192" s="155"/>
      <c r="Z192" s="155"/>
      <c r="AA192" s="160"/>
      <c r="AC192" s="1"/>
      <c r="AT192" s="161" t="s">
        <v>136</v>
      </c>
      <c r="AU192" s="161" t="s">
        <v>96</v>
      </c>
      <c r="AV192" s="11" t="s">
        <v>96</v>
      </c>
      <c r="AW192" s="11" t="s">
        <v>33</v>
      </c>
      <c r="AX192" s="11" t="s">
        <v>85</v>
      </c>
      <c r="AY192" s="161" t="s">
        <v>128</v>
      </c>
    </row>
    <row r="193" spans="2:65" s="1" customFormat="1" ht="31.5" customHeight="1">
      <c r="B193" s="136"/>
      <c r="C193" s="137" t="s">
        <v>257</v>
      </c>
      <c r="D193" s="137" t="s">
        <v>129</v>
      </c>
      <c r="E193" s="138" t="s">
        <v>258</v>
      </c>
      <c r="F193" s="225" t="s">
        <v>259</v>
      </c>
      <c r="G193" s="225"/>
      <c r="H193" s="225"/>
      <c r="I193" s="225"/>
      <c r="J193" s="139" t="s">
        <v>132</v>
      </c>
      <c r="K193" s="140">
        <v>37</v>
      </c>
      <c r="L193" s="140"/>
      <c r="N193" s="226">
        <f>ROUND(L193*K193,2)</f>
        <v>0</v>
      </c>
      <c r="O193" s="226"/>
      <c r="P193" s="226"/>
      <c r="Q193" s="226"/>
      <c r="R193" s="141"/>
      <c r="T193" s="142" t="s">
        <v>5</v>
      </c>
      <c r="U193" s="43" t="s">
        <v>42</v>
      </c>
      <c r="V193" s="143">
        <v>1.1060000000000001</v>
      </c>
      <c r="W193" s="143">
        <f>V193*K193</f>
        <v>40.922000000000004</v>
      </c>
      <c r="X193" s="143">
        <v>0.1837</v>
      </c>
      <c r="Y193" s="143">
        <f>X193*K193</f>
        <v>6.7968999999999999</v>
      </c>
      <c r="Z193" s="143">
        <v>0</v>
      </c>
      <c r="AA193" s="144">
        <f>Z193*K193</f>
        <v>0</v>
      </c>
      <c r="AR193" s="20" t="s">
        <v>133</v>
      </c>
      <c r="AT193" s="20" t="s">
        <v>129</v>
      </c>
      <c r="AU193" s="20" t="s">
        <v>96</v>
      </c>
      <c r="AY193" s="20" t="s">
        <v>128</v>
      </c>
      <c r="BE193" s="145">
        <f>IF(U193="základní",N193,0)</f>
        <v>0</v>
      </c>
      <c r="BF193" s="145">
        <f>IF(U193="snížená",N193,0)</f>
        <v>0</v>
      </c>
      <c r="BG193" s="145">
        <f>IF(U193="zákl. přenesená",N193,0)</f>
        <v>0</v>
      </c>
      <c r="BH193" s="145">
        <f>IF(U193="sníž. přenesená",N193,0)</f>
        <v>0</v>
      </c>
      <c r="BI193" s="145">
        <f>IF(U193="nulová",N193,0)</f>
        <v>0</v>
      </c>
      <c r="BJ193" s="20" t="s">
        <v>85</v>
      </c>
      <c r="BK193" s="145">
        <f>ROUND(L193*K193,2)</f>
        <v>0</v>
      </c>
      <c r="BL193" s="20" t="s">
        <v>133</v>
      </c>
      <c r="BM193" s="20" t="s">
        <v>260</v>
      </c>
    </row>
    <row r="194" spans="2:65" s="11" customFormat="1" ht="31.5" customHeight="1">
      <c r="B194" s="154"/>
      <c r="C194" s="155"/>
      <c r="D194" s="155"/>
      <c r="E194" s="156" t="s">
        <v>5</v>
      </c>
      <c r="F194" s="223" t="s">
        <v>261</v>
      </c>
      <c r="G194" s="224"/>
      <c r="H194" s="224"/>
      <c r="I194" s="224"/>
      <c r="J194" s="155"/>
      <c r="K194" s="157">
        <v>37</v>
      </c>
      <c r="L194" s="157"/>
      <c r="N194" s="155"/>
      <c r="O194" s="155"/>
      <c r="P194" s="155"/>
      <c r="Q194" s="155"/>
      <c r="R194" s="158"/>
      <c r="T194" s="159"/>
      <c r="U194" s="155"/>
      <c r="V194" s="155"/>
      <c r="W194" s="155"/>
      <c r="X194" s="155"/>
      <c r="Y194" s="155"/>
      <c r="Z194" s="155"/>
      <c r="AA194" s="160"/>
      <c r="AC194" s="1"/>
      <c r="AT194" s="161" t="s">
        <v>136</v>
      </c>
      <c r="AU194" s="161" t="s">
        <v>96</v>
      </c>
      <c r="AV194" s="11" t="s">
        <v>96</v>
      </c>
      <c r="AW194" s="11" t="s">
        <v>33</v>
      </c>
      <c r="AX194" s="11" t="s">
        <v>85</v>
      </c>
      <c r="AY194" s="161" t="s">
        <v>128</v>
      </c>
    </row>
    <row r="195" spans="2:65" s="1" customFormat="1" ht="31.5" customHeight="1">
      <c r="B195" s="136"/>
      <c r="C195" s="170" t="s">
        <v>262</v>
      </c>
      <c r="D195" s="170" t="s">
        <v>173</v>
      </c>
      <c r="E195" s="171" t="s">
        <v>263</v>
      </c>
      <c r="F195" s="233" t="s">
        <v>264</v>
      </c>
      <c r="G195" s="233"/>
      <c r="H195" s="233"/>
      <c r="I195" s="233"/>
      <c r="J195" s="172" t="s">
        <v>176</v>
      </c>
      <c r="K195" s="173">
        <v>1.9239999999999999</v>
      </c>
      <c r="L195" s="173"/>
      <c r="N195" s="234">
        <f>ROUND(L195*K195,2)</f>
        <v>0</v>
      </c>
      <c r="O195" s="226"/>
      <c r="P195" s="226"/>
      <c r="Q195" s="226"/>
      <c r="R195" s="141"/>
      <c r="T195" s="142" t="s">
        <v>5</v>
      </c>
      <c r="U195" s="43" t="s">
        <v>42</v>
      </c>
      <c r="V195" s="143">
        <v>0</v>
      </c>
      <c r="W195" s="143">
        <f>V195*K195</f>
        <v>0</v>
      </c>
      <c r="X195" s="143">
        <v>1</v>
      </c>
      <c r="Y195" s="143">
        <f>X195*K195</f>
        <v>1.9239999999999999</v>
      </c>
      <c r="Z195" s="143">
        <v>0</v>
      </c>
      <c r="AA195" s="144">
        <f>Z195*K195</f>
        <v>0</v>
      </c>
      <c r="AR195" s="20" t="s">
        <v>172</v>
      </c>
      <c r="AT195" s="20" t="s">
        <v>173</v>
      </c>
      <c r="AU195" s="20" t="s">
        <v>96</v>
      </c>
      <c r="AY195" s="20" t="s">
        <v>128</v>
      </c>
      <c r="BE195" s="145">
        <f>IF(U195="základní",N195,0)</f>
        <v>0</v>
      </c>
      <c r="BF195" s="145">
        <f>IF(U195="snížená",N195,0)</f>
        <v>0</v>
      </c>
      <c r="BG195" s="145">
        <f>IF(U195="zákl. přenesená",N195,0)</f>
        <v>0</v>
      </c>
      <c r="BH195" s="145">
        <f>IF(U195="sníž. přenesená",N195,0)</f>
        <v>0</v>
      </c>
      <c r="BI195" s="145">
        <f>IF(U195="nulová",N195,0)</f>
        <v>0</v>
      </c>
      <c r="BJ195" s="20" t="s">
        <v>85</v>
      </c>
      <c r="BK195" s="145">
        <f>ROUND(L195*K195,2)</f>
        <v>0</v>
      </c>
      <c r="BL195" s="20" t="s">
        <v>133</v>
      </c>
      <c r="BM195" s="20" t="s">
        <v>265</v>
      </c>
    </row>
    <row r="196" spans="2:65" s="11" customFormat="1" ht="22.5" customHeight="1">
      <c r="B196" s="154"/>
      <c r="C196" s="155"/>
      <c r="D196" s="155"/>
      <c r="E196" s="156" t="s">
        <v>5</v>
      </c>
      <c r="F196" s="223" t="s">
        <v>266</v>
      </c>
      <c r="G196" s="224"/>
      <c r="H196" s="224"/>
      <c r="I196" s="224"/>
      <c r="J196" s="155"/>
      <c r="K196" s="157">
        <v>9.6199999999999992</v>
      </c>
      <c r="L196" s="157"/>
      <c r="N196" s="155"/>
      <c r="O196" s="155"/>
      <c r="P196" s="155"/>
      <c r="Q196" s="155"/>
      <c r="R196" s="158"/>
      <c r="T196" s="159"/>
      <c r="U196" s="155"/>
      <c r="V196" s="155"/>
      <c r="W196" s="155"/>
      <c r="X196" s="155"/>
      <c r="Y196" s="155"/>
      <c r="Z196" s="155"/>
      <c r="AA196" s="160"/>
      <c r="AC196" s="1"/>
      <c r="AT196" s="161" t="s">
        <v>136</v>
      </c>
      <c r="AU196" s="161" t="s">
        <v>96</v>
      </c>
      <c r="AV196" s="11" t="s">
        <v>96</v>
      </c>
      <c r="AW196" s="11" t="s">
        <v>33</v>
      </c>
      <c r="AX196" s="11" t="s">
        <v>85</v>
      </c>
      <c r="AY196" s="161" t="s">
        <v>128</v>
      </c>
    </row>
    <row r="197" spans="2:65" s="1" customFormat="1" ht="31.5" customHeight="1">
      <c r="B197" s="136"/>
      <c r="C197" s="137" t="s">
        <v>267</v>
      </c>
      <c r="D197" s="137" t="s">
        <v>129</v>
      </c>
      <c r="E197" s="138" t="s">
        <v>268</v>
      </c>
      <c r="F197" s="225" t="s">
        <v>269</v>
      </c>
      <c r="G197" s="225"/>
      <c r="H197" s="225"/>
      <c r="I197" s="225"/>
      <c r="J197" s="139" t="s">
        <v>132</v>
      </c>
      <c r="K197" s="140">
        <v>190</v>
      </c>
      <c r="L197" s="140"/>
      <c r="N197" s="226">
        <f>ROUND(L197*K197,2)</f>
        <v>0</v>
      </c>
      <c r="O197" s="226"/>
      <c r="P197" s="226"/>
      <c r="Q197" s="226"/>
      <c r="R197" s="141"/>
      <c r="T197" s="142" t="s">
        <v>5</v>
      </c>
      <c r="U197" s="43" t="s">
        <v>42</v>
      </c>
      <c r="V197" s="143">
        <v>0.5</v>
      </c>
      <c r="W197" s="143">
        <f>V197*K197</f>
        <v>95</v>
      </c>
      <c r="X197" s="143">
        <v>8.4250000000000005E-2</v>
      </c>
      <c r="Y197" s="143">
        <f>X197*K197</f>
        <v>16.0075</v>
      </c>
      <c r="Z197" s="143">
        <v>0</v>
      </c>
      <c r="AA197" s="144">
        <f>Z197*K197</f>
        <v>0</v>
      </c>
      <c r="AR197" s="20" t="s">
        <v>133</v>
      </c>
      <c r="AT197" s="20" t="s">
        <v>129</v>
      </c>
      <c r="AU197" s="20" t="s">
        <v>96</v>
      </c>
      <c r="AY197" s="20" t="s">
        <v>128</v>
      </c>
      <c r="BE197" s="145">
        <f>IF(U197="základní",N197,0)</f>
        <v>0</v>
      </c>
      <c r="BF197" s="145">
        <f>IF(U197="snížená",N197,0)</f>
        <v>0</v>
      </c>
      <c r="BG197" s="145">
        <f>IF(U197="zákl. přenesená",N197,0)</f>
        <v>0</v>
      </c>
      <c r="BH197" s="145">
        <f>IF(U197="sníž. přenesená",N197,0)</f>
        <v>0</v>
      </c>
      <c r="BI197" s="145">
        <f>IF(U197="nulová",N197,0)</f>
        <v>0</v>
      </c>
      <c r="BJ197" s="20" t="s">
        <v>85</v>
      </c>
      <c r="BK197" s="145">
        <f>ROUND(L197*K197,2)</f>
        <v>0</v>
      </c>
      <c r="BL197" s="20" t="s">
        <v>133</v>
      </c>
      <c r="BM197" s="20" t="s">
        <v>270</v>
      </c>
    </row>
    <row r="198" spans="2:65" s="10" customFormat="1" ht="22.5" customHeight="1">
      <c r="B198" s="146"/>
      <c r="C198" s="147"/>
      <c r="D198" s="147"/>
      <c r="E198" s="148" t="s">
        <v>5</v>
      </c>
      <c r="F198" s="227" t="s">
        <v>135</v>
      </c>
      <c r="G198" s="228"/>
      <c r="H198" s="228"/>
      <c r="I198" s="228"/>
      <c r="J198" s="147"/>
      <c r="K198" s="149" t="s">
        <v>5</v>
      </c>
      <c r="L198" s="149"/>
      <c r="N198" s="147"/>
      <c r="O198" s="147"/>
      <c r="P198" s="147"/>
      <c r="Q198" s="147"/>
      <c r="R198" s="150"/>
      <c r="T198" s="151"/>
      <c r="U198" s="147"/>
      <c r="V198" s="147"/>
      <c r="W198" s="147"/>
      <c r="X198" s="147"/>
      <c r="Y198" s="147"/>
      <c r="Z198" s="147"/>
      <c r="AA198" s="152"/>
      <c r="AC198" s="1"/>
      <c r="AT198" s="153" t="s">
        <v>136</v>
      </c>
      <c r="AU198" s="153" t="s">
        <v>96</v>
      </c>
      <c r="AV198" s="10" t="s">
        <v>85</v>
      </c>
      <c r="AW198" s="10" t="s">
        <v>33</v>
      </c>
      <c r="AX198" s="10" t="s">
        <v>77</v>
      </c>
      <c r="AY198" s="153" t="s">
        <v>128</v>
      </c>
    </row>
    <row r="199" spans="2:65" s="11" customFormat="1" ht="22.5" customHeight="1">
      <c r="B199" s="154"/>
      <c r="C199" s="155"/>
      <c r="D199" s="155"/>
      <c r="E199" s="156" t="s">
        <v>5</v>
      </c>
      <c r="F199" s="229" t="s">
        <v>271</v>
      </c>
      <c r="G199" s="230"/>
      <c r="H199" s="230"/>
      <c r="I199" s="230"/>
      <c r="J199" s="155"/>
      <c r="K199" s="157">
        <v>190</v>
      </c>
      <c r="L199" s="157"/>
      <c r="N199" s="155"/>
      <c r="O199" s="155"/>
      <c r="P199" s="155"/>
      <c r="Q199" s="155"/>
      <c r="R199" s="158"/>
      <c r="T199" s="159"/>
      <c r="U199" s="155"/>
      <c r="V199" s="155"/>
      <c r="W199" s="155"/>
      <c r="X199" s="155"/>
      <c r="Y199" s="155"/>
      <c r="Z199" s="155"/>
      <c r="AA199" s="160"/>
      <c r="AC199" s="1"/>
      <c r="AT199" s="161" t="s">
        <v>136</v>
      </c>
      <c r="AU199" s="161" t="s">
        <v>96</v>
      </c>
      <c r="AV199" s="11" t="s">
        <v>96</v>
      </c>
      <c r="AW199" s="11" t="s">
        <v>33</v>
      </c>
      <c r="AX199" s="11" t="s">
        <v>85</v>
      </c>
      <c r="AY199" s="161" t="s">
        <v>128</v>
      </c>
    </row>
    <row r="200" spans="2:65" s="1" customFormat="1" ht="22.5" customHeight="1">
      <c r="B200" s="136"/>
      <c r="C200" s="170" t="s">
        <v>272</v>
      </c>
      <c r="D200" s="170" t="s">
        <v>173</v>
      </c>
      <c r="E200" s="171" t="s">
        <v>273</v>
      </c>
      <c r="F200" s="233" t="s">
        <v>274</v>
      </c>
      <c r="G200" s="233"/>
      <c r="H200" s="233"/>
      <c r="I200" s="233"/>
      <c r="J200" s="172" t="s">
        <v>132</v>
      </c>
      <c r="K200" s="173">
        <v>140</v>
      </c>
      <c r="L200" s="173"/>
      <c r="N200" s="234">
        <f>ROUND(L200*K200,2)</f>
        <v>0</v>
      </c>
      <c r="O200" s="226"/>
      <c r="P200" s="226"/>
      <c r="Q200" s="226"/>
      <c r="R200" s="141"/>
      <c r="T200" s="142" t="s">
        <v>5</v>
      </c>
      <c r="U200" s="43" t="s">
        <v>42</v>
      </c>
      <c r="V200" s="143">
        <v>0</v>
      </c>
      <c r="W200" s="143">
        <f>V200*K200</f>
        <v>0</v>
      </c>
      <c r="X200" s="143">
        <v>0.13100000000000001</v>
      </c>
      <c r="Y200" s="143">
        <f>X200*K200</f>
        <v>18.34</v>
      </c>
      <c r="Z200" s="143">
        <v>0</v>
      </c>
      <c r="AA200" s="144">
        <f>Z200*K200</f>
        <v>0</v>
      </c>
      <c r="AR200" s="20" t="s">
        <v>172</v>
      </c>
      <c r="AT200" s="20" t="s">
        <v>173</v>
      </c>
      <c r="AU200" s="20" t="s">
        <v>96</v>
      </c>
      <c r="AY200" s="20" t="s">
        <v>128</v>
      </c>
      <c r="BE200" s="145">
        <f>IF(U200="základní",N200,0)</f>
        <v>0</v>
      </c>
      <c r="BF200" s="145">
        <f>IF(U200="snížená",N200,0)</f>
        <v>0</v>
      </c>
      <c r="BG200" s="145">
        <f>IF(U200="zákl. přenesená",N200,0)</f>
        <v>0</v>
      </c>
      <c r="BH200" s="145">
        <f>IF(U200="sníž. přenesená",N200,0)</f>
        <v>0</v>
      </c>
      <c r="BI200" s="145">
        <f>IF(U200="nulová",N200,0)</f>
        <v>0</v>
      </c>
      <c r="BJ200" s="20" t="s">
        <v>85</v>
      </c>
      <c r="BK200" s="145">
        <f>ROUND(L200*K200,2)</f>
        <v>0</v>
      </c>
      <c r="BL200" s="20" t="s">
        <v>133</v>
      </c>
      <c r="BM200" s="20" t="s">
        <v>275</v>
      </c>
    </row>
    <row r="201" spans="2:65" s="11" customFormat="1" ht="31.5" customHeight="1">
      <c r="B201" s="154"/>
      <c r="C201" s="155"/>
      <c r="D201" s="155"/>
      <c r="E201" s="156" t="s">
        <v>5</v>
      </c>
      <c r="F201" s="223" t="s">
        <v>276</v>
      </c>
      <c r="G201" s="224"/>
      <c r="H201" s="224"/>
      <c r="I201" s="224"/>
      <c r="J201" s="155"/>
      <c r="K201" s="157">
        <v>140</v>
      </c>
      <c r="L201" s="157"/>
      <c r="N201" s="155"/>
      <c r="O201" s="155"/>
      <c r="P201" s="155"/>
      <c r="Q201" s="155"/>
      <c r="R201" s="158"/>
      <c r="T201" s="159"/>
      <c r="U201" s="155"/>
      <c r="V201" s="155"/>
      <c r="W201" s="155"/>
      <c r="X201" s="155"/>
      <c r="Y201" s="155"/>
      <c r="Z201" s="155"/>
      <c r="AA201" s="160"/>
      <c r="AC201" s="1"/>
      <c r="AT201" s="161" t="s">
        <v>136</v>
      </c>
      <c r="AU201" s="161" t="s">
        <v>96</v>
      </c>
      <c r="AV201" s="11" t="s">
        <v>96</v>
      </c>
      <c r="AW201" s="11" t="s">
        <v>33</v>
      </c>
      <c r="AX201" s="11" t="s">
        <v>85</v>
      </c>
      <c r="AY201" s="161" t="s">
        <v>128</v>
      </c>
    </row>
    <row r="202" spans="2:65" s="1" customFormat="1" ht="31.5" customHeight="1">
      <c r="B202" s="136"/>
      <c r="C202" s="170" t="s">
        <v>277</v>
      </c>
      <c r="D202" s="170" t="s">
        <v>173</v>
      </c>
      <c r="E202" s="171" t="s">
        <v>278</v>
      </c>
      <c r="F202" s="233" t="s">
        <v>279</v>
      </c>
      <c r="G202" s="233"/>
      <c r="H202" s="233"/>
      <c r="I202" s="233"/>
      <c r="J202" s="172" t="s">
        <v>132</v>
      </c>
      <c r="K202" s="173">
        <v>13</v>
      </c>
      <c r="L202" s="173"/>
      <c r="N202" s="234">
        <f>ROUND(L202*K202,2)</f>
        <v>0</v>
      </c>
      <c r="O202" s="226"/>
      <c r="P202" s="226"/>
      <c r="Q202" s="226"/>
      <c r="R202" s="141"/>
      <c r="T202" s="142" t="s">
        <v>5</v>
      </c>
      <c r="U202" s="43" t="s">
        <v>42</v>
      </c>
      <c r="V202" s="143">
        <v>0</v>
      </c>
      <c r="W202" s="143">
        <f>V202*K202</f>
        <v>0</v>
      </c>
      <c r="X202" s="143">
        <v>0.13100000000000001</v>
      </c>
      <c r="Y202" s="143">
        <f>X202*K202</f>
        <v>1.7030000000000001</v>
      </c>
      <c r="Z202" s="143">
        <v>0</v>
      </c>
      <c r="AA202" s="144">
        <f>Z202*K202</f>
        <v>0</v>
      </c>
      <c r="AR202" s="20" t="s">
        <v>172</v>
      </c>
      <c r="AT202" s="20" t="s">
        <v>173</v>
      </c>
      <c r="AU202" s="20" t="s">
        <v>96</v>
      </c>
      <c r="AY202" s="20" t="s">
        <v>128</v>
      </c>
      <c r="BE202" s="145">
        <f>IF(U202="základní",N202,0)</f>
        <v>0</v>
      </c>
      <c r="BF202" s="145">
        <f>IF(U202="snížená",N202,0)</f>
        <v>0</v>
      </c>
      <c r="BG202" s="145">
        <f>IF(U202="zákl. přenesená",N202,0)</f>
        <v>0</v>
      </c>
      <c r="BH202" s="145">
        <f>IF(U202="sníž. přenesená",N202,0)</f>
        <v>0</v>
      </c>
      <c r="BI202" s="145">
        <f>IF(U202="nulová",N202,0)</f>
        <v>0</v>
      </c>
      <c r="BJ202" s="20" t="s">
        <v>85</v>
      </c>
      <c r="BK202" s="145">
        <f>ROUND(L202*K202,2)</f>
        <v>0</v>
      </c>
      <c r="BL202" s="20" t="s">
        <v>133</v>
      </c>
      <c r="BM202" s="20" t="s">
        <v>280</v>
      </c>
    </row>
    <row r="203" spans="2:65" s="11" customFormat="1" ht="31.5" customHeight="1">
      <c r="B203" s="154"/>
      <c r="C203" s="155"/>
      <c r="D203" s="155"/>
      <c r="E203" s="156" t="s">
        <v>5</v>
      </c>
      <c r="F203" s="223" t="s">
        <v>281</v>
      </c>
      <c r="G203" s="224"/>
      <c r="H203" s="224"/>
      <c r="I203" s="224"/>
      <c r="J203" s="155"/>
      <c r="K203" s="157">
        <v>13</v>
      </c>
      <c r="L203" s="157"/>
      <c r="N203" s="155"/>
      <c r="O203" s="155"/>
      <c r="P203" s="155"/>
      <c r="Q203" s="155"/>
      <c r="R203" s="158"/>
      <c r="T203" s="159"/>
      <c r="U203" s="155"/>
      <c r="V203" s="155"/>
      <c r="W203" s="155"/>
      <c r="X203" s="155"/>
      <c r="Y203" s="155"/>
      <c r="Z203" s="155"/>
      <c r="AA203" s="160"/>
      <c r="AC203" s="1"/>
      <c r="AT203" s="161" t="s">
        <v>136</v>
      </c>
      <c r="AU203" s="161" t="s">
        <v>96</v>
      </c>
      <c r="AV203" s="11" t="s">
        <v>96</v>
      </c>
      <c r="AW203" s="11" t="s">
        <v>33</v>
      </c>
      <c r="AX203" s="11" t="s">
        <v>85</v>
      </c>
      <c r="AY203" s="161" t="s">
        <v>128</v>
      </c>
    </row>
    <row r="204" spans="2:65" s="1" customFormat="1" ht="31.5" customHeight="1">
      <c r="B204" s="136"/>
      <c r="C204" s="137" t="s">
        <v>282</v>
      </c>
      <c r="D204" s="137" t="s">
        <v>129</v>
      </c>
      <c r="E204" s="138" t="s">
        <v>283</v>
      </c>
      <c r="F204" s="225" t="s">
        <v>284</v>
      </c>
      <c r="G204" s="225"/>
      <c r="H204" s="225"/>
      <c r="I204" s="225"/>
      <c r="J204" s="139" t="s">
        <v>132</v>
      </c>
      <c r="K204" s="140">
        <v>356</v>
      </c>
      <c r="L204" s="140"/>
      <c r="N204" s="226">
        <f>ROUND(L204*K204,2)</f>
        <v>0</v>
      </c>
      <c r="O204" s="226"/>
      <c r="P204" s="226"/>
      <c r="Q204" s="226"/>
      <c r="R204" s="141"/>
      <c r="T204" s="142" t="s">
        <v>5</v>
      </c>
      <c r="U204" s="43" t="s">
        <v>42</v>
      </c>
      <c r="V204" s="143">
        <v>0.56499999999999995</v>
      </c>
      <c r="W204" s="143">
        <f>V204*K204</f>
        <v>201.14</v>
      </c>
      <c r="X204" s="143">
        <v>0.10362</v>
      </c>
      <c r="Y204" s="143">
        <f>X204*K204</f>
        <v>36.888719999999999</v>
      </c>
      <c r="Z204" s="143">
        <v>0</v>
      </c>
      <c r="AA204" s="144">
        <f>Z204*K204</f>
        <v>0</v>
      </c>
      <c r="AR204" s="20" t="s">
        <v>133</v>
      </c>
      <c r="AT204" s="20" t="s">
        <v>129</v>
      </c>
      <c r="AU204" s="20" t="s">
        <v>96</v>
      </c>
      <c r="AY204" s="20" t="s">
        <v>128</v>
      </c>
      <c r="BE204" s="145">
        <f>IF(U204="základní",N204,0)</f>
        <v>0</v>
      </c>
      <c r="BF204" s="145">
        <f>IF(U204="snížená",N204,0)</f>
        <v>0</v>
      </c>
      <c r="BG204" s="145">
        <f>IF(U204="zákl. přenesená",N204,0)</f>
        <v>0</v>
      </c>
      <c r="BH204" s="145">
        <f>IF(U204="sníž. přenesená",N204,0)</f>
        <v>0</v>
      </c>
      <c r="BI204" s="145">
        <f>IF(U204="nulová",N204,0)</f>
        <v>0</v>
      </c>
      <c r="BJ204" s="20" t="s">
        <v>85</v>
      </c>
      <c r="BK204" s="145">
        <f>ROUND(L204*K204,2)</f>
        <v>0</v>
      </c>
      <c r="BL204" s="20" t="s">
        <v>133</v>
      </c>
      <c r="BM204" s="20" t="s">
        <v>285</v>
      </c>
    </row>
    <row r="205" spans="2:65" s="10" customFormat="1" ht="22.5" customHeight="1">
      <c r="B205" s="146"/>
      <c r="C205" s="147"/>
      <c r="D205" s="147"/>
      <c r="E205" s="148" t="s">
        <v>5</v>
      </c>
      <c r="F205" s="227" t="s">
        <v>135</v>
      </c>
      <c r="G205" s="228"/>
      <c r="H205" s="228"/>
      <c r="I205" s="228"/>
      <c r="J205" s="147"/>
      <c r="K205" s="149" t="s">
        <v>5</v>
      </c>
      <c r="L205" s="149"/>
      <c r="N205" s="147"/>
      <c r="O205" s="147"/>
      <c r="P205" s="147"/>
      <c r="Q205" s="147"/>
      <c r="R205" s="150"/>
      <c r="T205" s="151"/>
      <c r="U205" s="147"/>
      <c r="V205" s="147"/>
      <c r="W205" s="147"/>
      <c r="X205" s="147"/>
      <c r="Y205" s="147"/>
      <c r="Z205" s="147"/>
      <c r="AA205" s="152"/>
      <c r="AC205" s="1"/>
      <c r="AT205" s="153" t="s">
        <v>136</v>
      </c>
      <c r="AU205" s="153" t="s">
        <v>96</v>
      </c>
      <c r="AV205" s="10" t="s">
        <v>85</v>
      </c>
      <c r="AW205" s="10" t="s">
        <v>33</v>
      </c>
      <c r="AX205" s="10" t="s">
        <v>77</v>
      </c>
      <c r="AY205" s="153" t="s">
        <v>128</v>
      </c>
    </row>
    <row r="206" spans="2:65" s="11" customFormat="1" ht="22.5" customHeight="1">
      <c r="B206" s="154"/>
      <c r="C206" s="155"/>
      <c r="D206" s="155"/>
      <c r="E206" s="156" t="s">
        <v>5</v>
      </c>
      <c r="F206" s="229" t="s">
        <v>286</v>
      </c>
      <c r="G206" s="230"/>
      <c r="H206" s="230"/>
      <c r="I206" s="230"/>
      <c r="J206" s="155"/>
      <c r="K206" s="157">
        <v>393</v>
      </c>
      <c r="L206" s="157"/>
      <c r="N206" s="155"/>
      <c r="O206" s="155"/>
      <c r="P206" s="155"/>
      <c r="Q206" s="155"/>
      <c r="R206" s="158"/>
      <c r="T206" s="159"/>
      <c r="U206" s="155"/>
      <c r="V206" s="155"/>
      <c r="W206" s="155"/>
      <c r="X206" s="155"/>
      <c r="Y206" s="155"/>
      <c r="Z206" s="155"/>
      <c r="AA206" s="160"/>
      <c r="AC206" s="1"/>
      <c r="AT206" s="161" t="s">
        <v>136</v>
      </c>
      <c r="AU206" s="161" t="s">
        <v>96</v>
      </c>
      <c r="AV206" s="11" t="s">
        <v>96</v>
      </c>
      <c r="AW206" s="11" t="s">
        <v>33</v>
      </c>
      <c r="AX206" s="11" t="s">
        <v>77</v>
      </c>
      <c r="AY206" s="161" t="s">
        <v>128</v>
      </c>
    </row>
    <row r="207" spans="2:65" s="11" customFormat="1" ht="31.5" customHeight="1">
      <c r="B207" s="154"/>
      <c r="C207" s="155"/>
      <c r="D207" s="155"/>
      <c r="E207" s="156" t="s">
        <v>5</v>
      </c>
      <c r="F207" s="229" t="s">
        <v>287</v>
      </c>
      <c r="G207" s="230"/>
      <c r="H207" s="230"/>
      <c r="I207" s="230"/>
      <c r="J207" s="155"/>
      <c r="K207" s="157">
        <v>-37</v>
      </c>
      <c r="L207" s="157"/>
      <c r="N207" s="155"/>
      <c r="O207" s="155"/>
      <c r="P207" s="155"/>
      <c r="Q207" s="155"/>
      <c r="R207" s="158"/>
      <c r="T207" s="159"/>
      <c r="U207" s="155"/>
      <c r="V207" s="155"/>
      <c r="W207" s="155"/>
      <c r="X207" s="155"/>
      <c r="Y207" s="155"/>
      <c r="Z207" s="155"/>
      <c r="AA207" s="160"/>
      <c r="AC207" s="1"/>
      <c r="AT207" s="161" t="s">
        <v>136</v>
      </c>
      <c r="AU207" s="161" t="s">
        <v>96</v>
      </c>
      <c r="AV207" s="11" t="s">
        <v>96</v>
      </c>
      <c r="AW207" s="11" t="s">
        <v>33</v>
      </c>
      <c r="AX207" s="11" t="s">
        <v>77</v>
      </c>
      <c r="AY207" s="161" t="s">
        <v>128</v>
      </c>
    </row>
    <row r="208" spans="2:65" s="12" customFormat="1" ht="22.5" customHeight="1">
      <c r="B208" s="162"/>
      <c r="C208" s="163"/>
      <c r="D208" s="163"/>
      <c r="E208" s="164" t="s">
        <v>5</v>
      </c>
      <c r="F208" s="231" t="s">
        <v>166</v>
      </c>
      <c r="G208" s="232"/>
      <c r="H208" s="232"/>
      <c r="I208" s="232"/>
      <c r="J208" s="163"/>
      <c r="K208" s="165">
        <v>356</v>
      </c>
      <c r="L208" s="165"/>
      <c r="N208" s="163"/>
      <c r="O208" s="163"/>
      <c r="P208" s="163"/>
      <c r="Q208" s="163"/>
      <c r="R208" s="166"/>
      <c r="T208" s="167"/>
      <c r="U208" s="163"/>
      <c r="V208" s="163"/>
      <c r="W208" s="163"/>
      <c r="X208" s="163"/>
      <c r="Y208" s="163"/>
      <c r="Z208" s="163"/>
      <c r="AA208" s="168"/>
      <c r="AC208" s="1"/>
      <c r="AT208" s="169" t="s">
        <v>136</v>
      </c>
      <c r="AU208" s="169" t="s">
        <v>96</v>
      </c>
      <c r="AV208" s="12" t="s">
        <v>133</v>
      </c>
      <c r="AW208" s="12" t="s">
        <v>33</v>
      </c>
      <c r="AX208" s="12" t="s">
        <v>85</v>
      </c>
      <c r="AY208" s="169" t="s">
        <v>128</v>
      </c>
    </row>
    <row r="209" spans="2:65" s="1" customFormat="1" ht="22.5" customHeight="1">
      <c r="B209" s="136"/>
      <c r="C209" s="170" t="s">
        <v>288</v>
      </c>
      <c r="D209" s="170" t="s">
        <v>173</v>
      </c>
      <c r="E209" s="171" t="s">
        <v>289</v>
      </c>
      <c r="F209" s="233" t="s">
        <v>290</v>
      </c>
      <c r="G209" s="233"/>
      <c r="H209" s="233"/>
      <c r="I209" s="233"/>
      <c r="J209" s="172" t="s">
        <v>132</v>
      </c>
      <c r="K209" s="173">
        <v>356</v>
      </c>
      <c r="L209" s="173"/>
      <c r="N209" s="234">
        <f>ROUND(L209*K209,2)</f>
        <v>0</v>
      </c>
      <c r="O209" s="226"/>
      <c r="P209" s="226"/>
      <c r="Q209" s="226"/>
      <c r="R209" s="141"/>
      <c r="T209" s="142" t="s">
        <v>5</v>
      </c>
      <c r="U209" s="43" t="s">
        <v>42</v>
      </c>
      <c r="V209" s="143">
        <v>0</v>
      </c>
      <c r="W209" s="143">
        <f>V209*K209</f>
        <v>0</v>
      </c>
      <c r="X209" s="143">
        <v>0.17599999999999999</v>
      </c>
      <c r="Y209" s="143">
        <f>X209*K209</f>
        <v>62.655999999999999</v>
      </c>
      <c r="Z209" s="143">
        <v>0</v>
      </c>
      <c r="AA209" s="144">
        <f>Z209*K209</f>
        <v>0</v>
      </c>
      <c r="AR209" s="20" t="s">
        <v>172</v>
      </c>
      <c r="AT209" s="20" t="s">
        <v>173</v>
      </c>
      <c r="AU209" s="20" t="s">
        <v>96</v>
      </c>
      <c r="AY209" s="20" t="s">
        <v>128</v>
      </c>
      <c r="BE209" s="145">
        <f>IF(U209="základní",N209,0)</f>
        <v>0</v>
      </c>
      <c r="BF209" s="145">
        <f>IF(U209="snížená",N209,0)</f>
        <v>0</v>
      </c>
      <c r="BG209" s="145">
        <f>IF(U209="zákl. přenesená",N209,0)</f>
        <v>0</v>
      </c>
      <c r="BH209" s="145">
        <f>IF(U209="sníž. přenesená",N209,0)</f>
        <v>0</v>
      </c>
      <c r="BI209" s="145">
        <f>IF(U209="nulová",N209,0)</f>
        <v>0</v>
      </c>
      <c r="BJ209" s="20" t="s">
        <v>85</v>
      </c>
      <c r="BK209" s="145">
        <f>ROUND(L209*K209,2)</f>
        <v>0</v>
      </c>
      <c r="BL209" s="20" t="s">
        <v>133</v>
      </c>
      <c r="BM209" s="20" t="s">
        <v>291</v>
      </c>
    </row>
    <row r="210" spans="2:65" s="9" customFormat="1" ht="29.85" customHeight="1">
      <c r="B210" s="125"/>
      <c r="C210" s="126"/>
      <c r="D210" s="135" t="s">
        <v>110</v>
      </c>
      <c r="E210" s="135"/>
      <c r="F210" s="135"/>
      <c r="G210" s="135"/>
      <c r="H210" s="135"/>
      <c r="I210" s="135"/>
      <c r="J210" s="135"/>
      <c r="K210" s="135"/>
      <c r="L210" s="135"/>
      <c r="N210" s="221">
        <f>BK210</f>
        <v>0</v>
      </c>
      <c r="O210" s="222"/>
      <c r="P210" s="222"/>
      <c r="Q210" s="222"/>
      <c r="R210" s="128"/>
      <c r="T210" s="129"/>
      <c r="U210" s="126"/>
      <c r="V210" s="126"/>
      <c r="W210" s="130">
        <f>SUM(W211:W219)</f>
        <v>5.5120000000000005</v>
      </c>
      <c r="X210" s="126"/>
      <c r="Y210" s="130">
        <f>SUM(Y211:Y219)</f>
        <v>0.84226000000000012</v>
      </c>
      <c r="Z210" s="126"/>
      <c r="AA210" s="131">
        <f>SUM(AA211:AA219)</f>
        <v>0</v>
      </c>
      <c r="AC210" s="1"/>
      <c r="AR210" s="132" t="s">
        <v>85</v>
      </c>
      <c r="AT210" s="133" t="s">
        <v>76</v>
      </c>
      <c r="AU210" s="133" t="s">
        <v>85</v>
      </c>
      <c r="AY210" s="132" t="s">
        <v>128</v>
      </c>
      <c r="BK210" s="134">
        <f>SUM(BK211:BK219)</f>
        <v>0</v>
      </c>
    </row>
    <row r="211" spans="2:65" s="1" customFormat="1" ht="31.5" customHeight="1">
      <c r="B211" s="136"/>
      <c r="C211" s="137" t="s">
        <v>292</v>
      </c>
      <c r="D211" s="137" t="s">
        <v>129</v>
      </c>
      <c r="E211" s="138" t="s">
        <v>293</v>
      </c>
      <c r="F211" s="225" t="s">
        <v>294</v>
      </c>
      <c r="G211" s="225"/>
      <c r="H211" s="225"/>
      <c r="I211" s="225"/>
      <c r="J211" s="139" t="s">
        <v>221</v>
      </c>
      <c r="K211" s="140">
        <v>1</v>
      </c>
      <c r="L211" s="140"/>
      <c r="N211" s="226">
        <f>ROUND(L211*K211,2)</f>
        <v>0</v>
      </c>
      <c r="O211" s="226"/>
      <c r="P211" s="226"/>
      <c r="Q211" s="226"/>
      <c r="R211" s="141"/>
      <c r="T211" s="142" t="s">
        <v>5</v>
      </c>
      <c r="U211" s="43" t="s">
        <v>42</v>
      </c>
      <c r="V211" s="143">
        <v>4.1980000000000004</v>
      </c>
      <c r="W211" s="143">
        <f>V211*K211</f>
        <v>4.1980000000000004</v>
      </c>
      <c r="X211" s="143">
        <v>0.34089999999999998</v>
      </c>
      <c r="Y211" s="143">
        <f>X211*K211</f>
        <v>0.34089999999999998</v>
      </c>
      <c r="Z211" s="143">
        <v>0</v>
      </c>
      <c r="AA211" s="144">
        <f>Z211*K211</f>
        <v>0</v>
      </c>
      <c r="AR211" s="20" t="s">
        <v>133</v>
      </c>
      <c r="AT211" s="20" t="s">
        <v>129</v>
      </c>
      <c r="AU211" s="20" t="s">
        <v>96</v>
      </c>
      <c r="AY211" s="20" t="s">
        <v>128</v>
      </c>
      <c r="BE211" s="145">
        <f>IF(U211="základní",N211,0)</f>
        <v>0</v>
      </c>
      <c r="BF211" s="145">
        <f>IF(U211="snížená",N211,0)</f>
        <v>0</v>
      </c>
      <c r="BG211" s="145">
        <f>IF(U211="zákl. přenesená",N211,0)</f>
        <v>0</v>
      </c>
      <c r="BH211" s="145">
        <f>IF(U211="sníž. přenesená",N211,0)</f>
        <v>0</v>
      </c>
      <c r="BI211" s="145">
        <f>IF(U211="nulová",N211,0)</f>
        <v>0</v>
      </c>
      <c r="BJ211" s="20" t="s">
        <v>85</v>
      </c>
      <c r="BK211" s="145">
        <f>ROUND(L211*K211,2)</f>
        <v>0</v>
      </c>
      <c r="BL211" s="20" t="s">
        <v>133</v>
      </c>
      <c r="BM211" s="20" t="s">
        <v>295</v>
      </c>
    </row>
    <row r="212" spans="2:65" s="1" customFormat="1" ht="31.5" customHeight="1">
      <c r="B212" s="136"/>
      <c r="C212" s="170" t="s">
        <v>296</v>
      </c>
      <c r="D212" s="170" t="s">
        <v>173</v>
      </c>
      <c r="E212" s="171" t="s">
        <v>297</v>
      </c>
      <c r="F212" s="233" t="s">
        <v>298</v>
      </c>
      <c r="G212" s="233"/>
      <c r="H212" s="233"/>
      <c r="I212" s="233"/>
      <c r="J212" s="172" t="s">
        <v>221</v>
      </c>
      <c r="K212" s="173">
        <v>1</v>
      </c>
      <c r="L212" s="173"/>
      <c r="N212" s="234">
        <f>ROUND(L212*K212,2)</f>
        <v>0</v>
      </c>
      <c r="O212" s="226"/>
      <c r="P212" s="226"/>
      <c r="Q212" s="226"/>
      <c r="R212" s="141"/>
      <c r="T212" s="142" t="s">
        <v>5</v>
      </c>
      <c r="U212" s="43" t="s">
        <v>42</v>
      </c>
      <c r="V212" s="143">
        <v>0</v>
      </c>
      <c r="W212" s="143">
        <f>V212*K212</f>
        <v>0</v>
      </c>
      <c r="X212" s="143">
        <v>7.1999999999999995E-2</v>
      </c>
      <c r="Y212" s="143">
        <f>X212*K212</f>
        <v>7.1999999999999995E-2</v>
      </c>
      <c r="Z212" s="143">
        <v>0</v>
      </c>
      <c r="AA212" s="144">
        <f>Z212*K212</f>
        <v>0</v>
      </c>
      <c r="AR212" s="20" t="s">
        <v>172</v>
      </c>
      <c r="AT212" s="20" t="s">
        <v>173</v>
      </c>
      <c r="AU212" s="20" t="s">
        <v>96</v>
      </c>
      <c r="AY212" s="20" t="s">
        <v>128</v>
      </c>
      <c r="BE212" s="145">
        <f>IF(U212="základní",N212,0)</f>
        <v>0</v>
      </c>
      <c r="BF212" s="145">
        <f>IF(U212="snížená",N212,0)</f>
        <v>0</v>
      </c>
      <c r="BG212" s="145">
        <f>IF(U212="zákl. přenesená",N212,0)</f>
        <v>0</v>
      </c>
      <c r="BH212" s="145">
        <f>IF(U212="sníž. přenesená",N212,0)</f>
        <v>0</v>
      </c>
      <c r="BI212" s="145">
        <f>IF(U212="nulová",N212,0)</f>
        <v>0</v>
      </c>
      <c r="BJ212" s="20" t="s">
        <v>85</v>
      </c>
      <c r="BK212" s="145">
        <f>ROUND(L212*K212,2)</f>
        <v>0</v>
      </c>
      <c r="BL212" s="20" t="s">
        <v>133</v>
      </c>
      <c r="BM212" s="20" t="s">
        <v>299</v>
      </c>
    </row>
    <row r="213" spans="2:65" s="1" customFormat="1" ht="31.5" customHeight="1">
      <c r="B213" s="136"/>
      <c r="C213" s="170" t="s">
        <v>300</v>
      </c>
      <c r="D213" s="170" t="s">
        <v>173</v>
      </c>
      <c r="E213" s="171" t="s">
        <v>301</v>
      </c>
      <c r="F213" s="233" t="s">
        <v>302</v>
      </c>
      <c r="G213" s="233"/>
      <c r="H213" s="233"/>
      <c r="I213" s="233"/>
      <c r="J213" s="172" t="s">
        <v>221</v>
      </c>
      <c r="K213" s="173">
        <v>1</v>
      </c>
      <c r="L213" s="173"/>
      <c r="N213" s="234">
        <f>ROUND(L213*K213,2)</f>
        <v>0</v>
      </c>
      <c r="O213" s="226"/>
      <c r="P213" s="226"/>
      <c r="Q213" s="226"/>
      <c r="R213" s="141"/>
      <c r="T213" s="142" t="s">
        <v>5</v>
      </c>
      <c r="U213" s="43" t="s">
        <v>42</v>
      </c>
      <c r="V213" s="143">
        <v>0</v>
      </c>
      <c r="W213" s="143">
        <f>V213*K213</f>
        <v>0</v>
      </c>
      <c r="X213" s="143">
        <v>0.08</v>
      </c>
      <c r="Y213" s="143">
        <f>X213*K213</f>
        <v>0.08</v>
      </c>
      <c r="Z213" s="143">
        <v>0</v>
      </c>
      <c r="AA213" s="144">
        <f>Z213*K213</f>
        <v>0</v>
      </c>
      <c r="AR213" s="20" t="s">
        <v>172</v>
      </c>
      <c r="AT213" s="20" t="s">
        <v>173</v>
      </c>
      <c r="AU213" s="20" t="s">
        <v>96</v>
      </c>
      <c r="AY213" s="20" t="s">
        <v>128</v>
      </c>
      <c r="BE213" s="145">
        <f>IF(U213="základní",N213,0)</f>
        <v>0</v>
      </c>
      <c r="BF213" s="145">
        <f>IF(U213="snížená",N213,0)</f>
        <v>0</v>
      </c>
      <c r="BG213" s="145">
        <f>IF(U213="zákl. přenesená",N213,0)</f>
        <v>0</v>
      </c>
      <c r="BH213" s="145">
        <f>IF(U213="sníž. přenesená",N213,0)</f>
        <v>0</v>
      </c>
      <c r="BI213" s="145">
        <f>IF(U213="nulová",N213,0)</f>
        <v>0</v>
      </c>
      <c r="BJ213" s="20" t="s">
        <v>85</v>
      </c>
      <c r="BK213" s="145">
        <f>ROUND(L213*K213,2)</f>
        <v>0</v>
      </c>
      <c r="BL213" s="20" t="s">
        <v>133</v>
      </c>
      <c r="BM213" s="20" t="s">
        <v>303</v>
      </c>
    </row>
    <row r="214" spans="2:65" s="1" customFormat="1" ht="31.5" customHeight="1">
      <c r="B214" s="136"/>
      <c r="C214" s="170" t="s">
        <v>304</v>
      </c>
      <c r="D214" s="170" t="s">
        <v>173</v>
      </c>
      <c r="E214" s="171" t="s">
        <v>305</v>
      </c>
      <c r="F214" s="233" t="s">
        <v>306</v>
      </c>
      <c r="G214" s="233"/>
      <c r="H214" s="233"/>
      <c r="I214" s="233"/>
      <c r="J214" s="172" t="s">
        <v>221</v>
      </c>
      <c r="K214" s="173">
        <v>3</v>
      </c>
      <c r="L214" s="173"/>
      <c r="N214" s="234">
        <f>ROUND(L214*K214,2)</f>
        <v>0</v>
      </c>
      <c r="O214" s="226"/>
      <c r="P214" s="226"/>
      <c r="Q214" s="226"/>
      <c r="R214" s="141"/>
      <c r="T214" s="142" t="s">
        <v>5</v>
      </c>
      <c r="U214" s="43" t="s">
        <v>42</v>
      </c>
      <c r="V214" s="143">
        <v>0</v>
      </c>
      <c r="W214" s="143">
        <f>V214*K214</f>
        <v>0</v>
      </c>
      <c r="X214" s="143">
        <v>5.7000000000000002E-2</v>
      </c>
      <c r="Y214" s="143">
        <f>X214*K214</f>
        <v>0.17100000000000001</v>
      </c>
      <c r="Z214" s="143">
        <v>0</v>
      </c>
      <c r="AA214" s="144">
        <f>Z214*K214</f>
        <v>0</v>
      </c>
      <c r="AR214" s="20" t="s">
        <v>172</v>
      </c>
      <c r="AT214" s="20" t="s">
        <v>173</v>
      </c>
      <c r="AU214" s="20" t="s">
        <v>96</v>
      </c>
      <c r="AY214" s="20" t="s">
        <v>128</v>
      </c>
      <c r="BE214" s="145">
        <f>IF(U214="základní",N214,0)</f>
        <v>0</v>
      </c>
      <c r="BF214" s="145">
        <f>IF(U214="snížená",N214,0)</f>
        <v>0</v>
      </c>
      <c r="BG214" s="145">
        <f>IF(U214="zákl. přenesená",N214,0)</f>
        <v>0</v>
      </c>
      <c r="BH214" s="145">
        <f>IF(U214="sníž. přenesená",N214,0)</f>
        <v>0</v>
      </c>
      <c r="BI214" s="145">
        <f>IF(U214="nulová",N214,0)</f>
        <v>0</v>
      </c>
      <c r="BJ214" s="20" t="s">
        <v>85</v>
      </c>
      <c r="BK214" s="145">
        <f>ROUND(L214*K214,2)</f>
        <v>0</v>
      </c>
      <c r="BL214" s="20" t="s">
        <v>133</v>
      </c>
      <c r="BM214" s="20" t="s">
        <v>307</v>
      </c>
    </row>
    <row r="215" spans="2:65" s="11" customFormat="1" ht="22.5" customHeight="1">
      <c r="B215" s="154"/>
      <c r="C215" s="155"/>
      <c r="D215" s="155"/>
      <c r="E215" s="156" t="s">
        <v>5</v>
      </c>
      <c r="F215" s="223" t="s">
        <v>308</v>
      </c>
      <c r="G215" s="224"/>
      <c r="H215" s="224"/>
      <c r="I215" s="224"/>
      <c r="J215" s="155"/>
      <c r="K215" s="157">
        <v>3</v>
      </c>
      <c r="L215" s="157"/>
      <c r="N215" s="155"/>
      <c r="O215" s="155"/>
      <c r="P215" s="155"/>
      <c r="Q215" s="155"/>
      <c r="R215" s="158"/>
      <c r="T215" s="159"/>
      <c r="U215" s="155"/>
      <c r="V215" s="155"/>
      <c r="W215" s="155"/>
      <c r="X215" s="155"/>
      <c r="Y215" s="155"/>
      <c r="Z215" s="155"/>
      <c r="AA215" s="160"/>
      <c r="AC215" s="1"/>
      <c r="AT215" s="161" t="s">
        <v>136</v>
      </c>
      <c r="AU215" s="161" t="s">
        <v>96</v>
      </c>
      <c r="AV215" s="11" t="s">
        <v>96</v>
      </c>
      <c r="AW215" s="11" t="s">
        <v>33</v>
      </c>
      <c r="AX215" s="11" t="s">
        <v>85</v>
      </c>
      <c r="AY215" s="161" t="s">
        <v>128</v>
      </c>
    </row>
    <row r="216" spans="2:65" s="1" customFormat="1" ht="31.5" customHeight="1">
      <c r="B216" s="136"/>
      <c r="C216" s="170" t="s">
        <v>309</v>
      </c>
      <c r="D216" s="170" t="s">
        <v>173</v>
      </c>
      <c r="E216" s="171" t="s">
        <v>310</v>
      </c>
      <c r="F216" s="233" t="s">
        <v>311</v>
      </c>
      <c r="G216" s="233"/>
      <c r="H216" s="233"/>
      <c r="I216" s="233"/>
      <c r="J216" s="172" t="s">
        <v>221</v>
      </c>
      <c r="K216" s="173">
        <v>1</v>
      </c>
      <c r="L216" s="173"/>
      <c r="N216" s="234">
        <f>ROUND(L216*K216,2)</f>
        <v>0</v>
      </c>
      <c r="O216" s="226"/>
      <c r="P216" s="226"/>
      <c r="Q216" s="226"/>
      <c r="R216" s="141"/>
      <c r="T216" s="142" t="s">
        <v>5</v>
      </c>
      <c r="U216" s="43" t="s">
        <v>42</v>
      </c>
      <c r="V216" s="143">
        <v>0</v>
      </c>
      <c r="W216" s="143">
        <f>V216*K216</f>
        <v>0</v>
      </c>
      <c r="X216" s="143">
        <v>0.111</v>
      </c>
      <c r="Y216" s="143">
        <f>X216*K216</f>
        <v>0.111</v>
      </c>
      <c r="Z216" s="143">
        <v>0</v>
      </c>
      <c r="AA216" s="144">
        <f>Z216*K216</f>
        <v>0</v>
      </c>
      <c r="AR216" s="20" t="s">
        <v>172</v>
      </c>
      <c r="AT216" s="20" t="s">
        <v>173</v>
      </c>
      <c r="AU216" s="20" t="s">
        <v>96</v>
      </c>
      <c r="AY216" s="20" t="s">
        <v>128</v>
      </c>
      <c r="BE216" s="145">
        <f>IF(U216="základní",N216,0)</f>
        <v>0</v>
      </c>
      <c r="BF216" s="145">
        <f>IF(U216="snížená",N216,0)</f>
        <v>0</v>
      </c>
      <c r="BG216" s="145">
        <f>IF(U216="zákl. přenesená",N216,0)</f>
        <v>0</v>
      </c>
      <c r="BH216" s="145">
        <f>IF(U216="sníž. přenesená",N216,0)</f>
        <v>0</v>
      </c>
      <c r="BI216" s="145">
        <f>IF(U216="nulová",N216,0)</f>
        <v>0</v>
      </c>
      <c r="BJ216" s="20" t="s">
        <v>85</v>
      </c>
      <c r="BK216" s="145">
        <f>ROUND(L216*K216,2)</f>
        <v>0</v>
      </c>
      <c r="BL216" s="20" t="s">
        <v>133</v>
      </c>
      <c r="BM216" s="20" t="s">
        <v>312</v>
      </c>
    </row>
    <row r="217" spans="2:65" s="1" customFormat="1" ht="31.5" customHeight="1">
      <c r="B217" s="136"/>
      <c r="C217" s="137" t="s">
        <v>313</v>
      </c>
      <c r="D217" s="137" t="s">
        <v>129</v>
      </c>
      <c r="E217" s="138" t="s">
        <v>314</v>
      </c>
      <c r="F217" s="225" t="s">
        <v>315</v>
      </c>
      <c r="G217" s="225"/>
      <c r="H217" s="225"/>
      <c r="I217" s="225"/>
      <c r="J217" s="139" t="s">
        <v>221</v>
      </c>
      <c r="K217" s="140">
        <v>1</v>
      </c>
      <c r="L217" s="140"/>
      <c r="N217" s="226">
        <f>ROUND(L217*K217,2)</f>
        <v>0</v>
      </c>
      <c r="O217" s="226"/>
      <c r="P217" s="226"/>
      <c r="Q217" s="226"/>
      <c r="R217" s="141"/>
      <c r="T217" s="142" t="s">
        <v>5</v>
      </c>
      <c r="U217" s="43" t="s">
        <v>42</v>
      </c>
      <c r="V217" s="143">
        <v>1.3140000000000001</v>
      </c>
      <c r="W217" s="143">
        <f>V217*K217</f>
        <v>1.3140000000000001</v>
      </c>
      <c r="X217" s="143">
        <v>9.3600000000000003E-3</v>
      </c>
      <c r="Y217" s="143">
        <f>X217*K217</f>
        <v>9.3600000000000003E-3</v>
      </c>
      <c r="Z217" s="143">
        <v>0</v>
      </c>
      <c r="AA217" s="144">
        <f>Z217*K217</f>
        <v>0</v>
      </c>
      <c r="AR217" s="20" t="s">
        <v>133</v>
      </c>
      <c r="AT217" s="20" t="s">
        <v>129</v>
      </c>
      <c r="AU217" s="20" t="s">
        <v>96</v>
      </c>
      <c r="AY217" s="20" t="s">
        <v>128</v>
      </c>
      <c r="BE217" s="145">
        <f>IF(U217="základní",N217,0)</f>
        <v>0</v>
      </c>
      <c r="BF217" s="145">
        <f>IF(U217="snížená",N217,0)</f>
        <v>0</v>
      </c>
      <c r="BG217" s="145">
        <f>IF(U217="zákl. přenesená",N217,0)</f>
        <v>0</v>
      </c>
      <c r="BH217" s="145">
        <f>IF(U217="sníž. přenesená",N217,0)</f>
        <v>0</v>
      </c>
      <c r="BI217" s="145">
        <f>IF(U217="nulová",N217,0)</f>
        <v>0</v>
      </c>
      <c r="BJ217" s="20" t="s">
        <v>85</v>
      </c>
      <c r="BK217" s="145">
        <f>ROUND(L217*K217,2)</f>
        <v>0</v>
      </c>
      <c r="BL217" s="20" t="s">
        <v>133</v>
      </c>
      <c r="BM217" s="20" t="s">
        <v>316</v>
      </c>
    </row>
    <row r="218" spans="2:65" s="11" customFormat="1" ht="22.5" customHeight="1">
      <c r="B218" s="154"/>
      <c r="C218" s="155"/>
      <c r="D218" s="155"/>
      <c r="E218" s="156" t="s">
        <v>5</v>
      </c>
      <c r="F218" s="223" t="s">
        <v>317</v>
      </c>
      <c r="G218" s="224"/>
      <c r="H218" s="224"/>
      <c r="I218" s="224"/>
      <c r="J218" s="155"/>
      <c r="K218" s="157">
        <v>1</v>
      </c>
      <c r="L218" s="157"/>
      <c r="N218" s="155"/>
      <c r="O218" s="155"/>
      <c r="P218" s="155"/>
      <c r="Q218" s="155"/>
      <c r="R218" s="158"/>
      <c r="T218" s="159"/>
      <c r="U218" s="155"/>
      <c r="V218" s="155"/>
      <c r="W218" s="155"/>
      <c r="X218" s="155"/>
      <c r="Y218" s="155"/>
      <c r="Z218" s="155"/>
      <c r="AA218" s="160"/>
      <c r="AC218" s="1"/>
      <c r="AT218" s="161" t="s">
        <v>136</v>
      </c>
      <c r="AU218" s="161" t="s">
        <v>96</v>
      </c>
      <c r="AV218" s="11" t="s">
        <v>96</v>
      </c>
      <c r="AW218" s="11" t="s">
        <v>33</v>
      </c>
      <c r="AX218" s="11" t="s">
        <v>85</v>
      </c>
      <c r="AY218" s="161" t="s">
        <v>128</v>
      </c>
    </row>
    <row r="219" spans="2:65" s="1" customFormat="1" ht="22.5" customHeight="1">
      <c r="B219" s="136"/>
      <c r="C219" s="170" t="s">
        <v>318</v>
      </c>
      <c r="D219" s="170" t="s">
        <v>173</v>
      </c>
      <c r="E219" s="171" t="s">
        <v>319</v>
      </c>
      <c r="F219" s="233" t="s">
        <v>320</v>
      </c>
      <c r="G219" s="233"/>
      <c r="H219" s="233"/>
      <c r="I219" s="233"/>
      <c r="J219" s="172" t="s">
        <v>221</v>
      </c>
      <c r="K219" s="173">
        <v>1</v>
      </c>
      <c r="L219" s="173"/>
      <c r="N219" s="234">
        <f>ROUND(L219*K219,2)</f>
        <v>0</v>
      </c>
      <c r="O219" s="226"/>
      <c r="P219" s="226"/>
      <c r="Q219" s="226"/>
      <c r="R219" s="141"/>
      <c r="T219" s="142" t="s">
        <v>5</v>
      </c>
      <c r="U219" s="43" t="s">
        <v>42</v>
      </c>
      <c r="V219" s="143">
        <v>0</v>
      </c>
      <c r="W219" s="143">
        <f>V219*K219</f>
        <v>0</v>
      </c>
      <c r="X219" s="143">
        <v>5.8000000000000003E-2</v>
      </c>
      <c r="Y219" s="143">
        <f>X219*K219</f>
        <v>5.8000000000000003E-2</v>
      </c>
      <c r="Z219" s="143">
        <v>0</v>
      </c>
      <c r="AA219" s="144">
        <f>Z219*K219</f>
        <v>0</v>
      </c>
      <c r="AR219" s="20" t="s">
        <v>172</v>
      </c>
      <c r="AT219" s="20" t="s">
        <v>173</v>
      </c>
      <c r="AU219" s="20" t="s">
        <v>96</v>
      </c>
      <c r="AY219" s="20" t="s">
        <v>128</v>
      </c>
      <c r="BE219" s="145">
        <f>IF(U219="základní",N219,0)</f>
        <v>0</v>
      </c>
      <c r="BF219" s="145">
        <f>IF(U219="snížená",N219,0)</f>
        <v>0</v>
      </c>
      <c r="BG219" s="145">
        <f>IF(U219="zákl. přenesená",N219,0)</f>
        <v>0</v>
      </c>
      <c r="BH219" s="145">
        <f>IF(U219="sníž. přenesená",N219,0)</f>
        <v>0</v>
      </c>
      <c r="BI219" s="145">
        <f>IF(U219="nulová",N219,0)</f>
        <v>0</v>
      </c>
      <c r="BJ219" s="20" t="s">
        <v>85</v>
      </c>
      <c r="BK219" s="145">
        <f>ROUND(L219*K219,2)</f>
        <v>0</v>
      </c>
      <c r="BL219" s="20" t="s">
        <v>133</v>
      </c>
      <c r="BM219" s="20" t="s">
        <v>321</v>
      </c>
    </row>
    <row r="220" spans="2:65" s="9" customFormat="1" ht="29.85" customHeight="1">
      <c r="B220" s="125"/>
      <c r="C220" s="126"/>
      <c r="D220" s="135" t="s">
        <v>111</v>
      </c>
      <c r="E220" s="135"/>
      <c r="F220" s="135"/>
      <c r="G220" s="135"/>
      <c r="H220" s="135"/>
      <c r="I220" s="135"/>
      <c r="J220" s="135"/>
      <c r="K220" s="135"/>
      <c r="L220" s="135"/>
      <c r="N220" s="221">
        <f>BK220</f>
        <v>0</v>
      </c>
      <c r="O220" s="222"/>
      <c r="P220" s="222"/>
      <c r="Q220" s="222"/>
      <c r="R220" s="128"/>
      <c r="T220" s="129"/>
      <c r="U220" s="126"/>
      <c r="V220" s="126"/>
      <c r="W220" s="130">
        <f>SUM(W221:W246)</f>
        <v>172.50450000000001</v>
      </c>
      <c r="X220" s="126"/>
      <c r="Y220" s="130">
        <f>SUM(Y221:Y246)</f>
        <v>127.82028000000001</v>
      </c>
      <c r="Z220" s="126"/>
      <c r="AA220" s="131">
        <f>SUM(AA221:AA246)</f>
        <v>0</v>
      </c>
      <c r="AC220" s="1"/>
      <c r="AR220" s="132" t="s">
        <v>85</v>
      </c>
      <c r="AT220" s="133" t="s">
        <v>76</v>
      </c>
      <c r="AU220" s="133" t="s">
        <v>85</v>
      </c>
      <c r="AY220" s="132" t="s">
        <v>128</v>
      </c>
      <c r="BK220" s="134">
        <f>SUM(BK221:BK246)</f>
        <v>0</v>
      </c>
    </row>
    <row r="221" spans="2:65" s="1" customFormat="1" ht="31.5" customHeight="1">
      <c r="B221" s="136"/>
      <c r="C221" s="137" t="s">
        <v>322</v>
      </c>
      <c r="D221" s="137" t="s">
        <v>129</v>
      </c>
      <c r="E221" s="138" t="s">
        <v>323</v>
      </c>
      <c r="F221" s="225" t="s">
        <v>324</v>
      </c>
      <c r="G221" s="225"/>
      <c r="H221" s="225"/>
      <c r="I221" s="225"/>
      <c r="J221" s="139" t="s">
        <v>221</v>
      </c>
      <c r="K221" s="140">
        <v>5</v>
      </c>
      <c r="L221" s="140"/>
      <c r="N221" s="226">
        <f>ROUND(L221*K221,2)</f>
        <v>0</v>
      </c>
      <c r="O221" s="226"/>
      <c r="P221" s="226"/>
      <c r="Q221" s="226"/>
      <c r="R221" s="141"/>
      <c r="T221" s="142" t="s">
        <v>5</v>
      </c>
      <c r="U221" s="43" t="s">
        <v>42</v>
      </c>
      <c r="V221" s="143">
        <v>0.2</v>
      </c>
      <c r="W221" s="143">
        <f>V221*K221</f>
        <v>1</v>
      </c>
      <c r="X221" s="143">
        <v>6.9999999999999999E-4</v>
      </c>
      <c r="Y221" s="143">
        <f>X221*K221</f>
        <v>3.5000000000000001E-3</v>
      </c>
      <c r="Z221" s="143">
        <v>0</v>
      </c>
      <c r="AA221" s="144">
        <f>Z221*K221</f>
        <v>0</v>
      </c>
      <c r="AR221" s="20" t="s">
        <v>133</v>
      </c>
      <c r="AT221" s="20" t="s">
        <v>129</v>
      </c>
      <c r="AU221" s="20" t="s">
        <v>96</v>
      </c>
      <c r="AY221" s="20" t="s">
        <v>128</v>
      </c>
      <c r="BE221" s="145">
        <f>IF(U221="základní",N221,0)</f>
        <v>0</v>
      </c>
      <c r="BF221" s="145">
        <f>IF(U221="snížená",N221,0)</f>
        <v>0</v>
      </c>
      <c r="BG221" s="145">
        <f>IF(U221="zákl. přenesená",N221,0)</f>
        <v>0</v>
      </c>
      <c r="BH221" s="145">
        <f>IF(U221="sníž. přenesená",N221,0)</f>
        <v>0</v>
      </c>
      <c r="BI221" s="145">
        <f>IF(U221="nulová",N221,0)</f>
        <v>0</v>
      </c>
      <c r="BJ221" s="20" t="s">
        <v>85</v>
      </c>
      <c r="BK221" s="145">
        <f>ROUND(L221*K221,2)</f>
        <v>0</v>
      </c>
      <c r="BL221" s="20" t="s">
        <v>133</v>
      </c>
      <c r="BM221" s="20" t="s">
        <v>325</v>
      </c>
    </row>
    <row r="222" spans="2:65" s="11" customFormat="1" ht="22.5" customHeight="1">
      <c r="B222" s="154"/>
      <c r="C222" s="155"/>
      <c r="D222" s="155"/>
      <c r="E222" s="156" t="s">
        <v>5</v>
      </c>
      <c r="F222" s="223" t="s">
        <v>326</v>
      </c>
      <c r="G222" s="224"/>
      <c r="H222" s="224"/>
      <c r="I222" s="224"/>
      <c r="J222" s="155"/>
      <c r="K222" s="157">
        <v>5</v>
      </c>
      <c r="L222" s="157"/>
      <c r="N222" s="155"/>
      <c r="O222" s="155"/>
      <c r="P222" s="155"/>
      <c r="Q222" s="155"/>
      <c r="R222" s="158"/>
      <c r="T222" s="159"/>
      <c r="U222" s="155"/>
      <c r="V222" s="155"/>
      <c r="W222" s="155"/>
      <c r="X222" s="155"/>
      <c r="Y222" s="155"/>
      <c r="Z222" s="155"/>
      <c r="AA222" s="160"/>
      <c r="AC222" s="1"/>
      <c r="AT222" s="161" t="s">
        <v>136</v>
      </c>
      <c r="AU222" s="161" t="s">
        <v>96</v>
      </c>
      <c r="AV222" s="11" t="s">
        <v>96</v>
      </c>
      <c r="AW222" s="11" t="s">
        <v>33</v>
      </c>
      <c r="AX222" s="11" t="s">
        <v>85</v>
      </c>
      <c r="AY222" s="161" t="s">
        <v>128</v>
      </c>
    </row>
    <row r="223" spans="2:65" s="1" customFormat="1" ht="31.5" customHeight="1">
      <c r="B223" s="136"/>
      <c r="C223" s="170" t="s">
        <v>327</v>
      </c>
      <c r="D223" s="170" t="s">
        <v>173</v>
      </c>
      <c r="E223" s="171" t="s">
        <v>328</v>
      </c>
      <c r="F223" s="233" t="s">
        <v>329</v>
      </c>
      <c r="G223" s="233"/>
      <c r="H223" s="233"/>
      <c r="I223" s="233"/>
      <c r="J223" s="172" t="s">
        <v>221</v>
      </c>
      <c r="K223" s="173">
        <v>2</v>
      </c>
      <c r="L223" s="173"/>
      <c r="N223" s="234">
        <f t="shared" ref="N223:N230" si="0">ROUND(L223*K223,2)</f>
        <v>0</v>
      </c>
      <c r="O223" s="226"/>
      <c r="P223" s="226"/>
      <c r="Q223" s="226"/>
      <c r="R223" s="141"/>
      <c r="T223" s="142" t="s">
        <v>5</v>
      </c>
      <c r="U223" s="43" t="s">
        <v>42</v>
      </c>
      <c r="V223" s="143">
        <v>0</v>
      </c>
      <c r="W223" s="143">
        <f t="shared" ref="W223:W230" si="1">V223*K223</f>
        <v>0</v>
      </c>
      <c r="X223" s="143">
        <v>2.0999999999999999E-3</v>
      </c>
      <c r="Y223" s="143">
        <f t="shared" ref="Y223:Y230" si="2">X223*K223</f>
        <v>4.1999999999999997E-3</v>
      </c>
      <c r="Z223" s="143">
        <v>0</v>
      </c>
      <c r="AA223" s="144">
        <f t="shared" ref="AA223:AA230" si="3">Z223*K223</f>
        <v>0</v>
      </c>
      <c r="AR223" s="20" t="s">
        <v>172</v>
      </c>
      <c r="AT223" s="20" t="s">
        <v>173</v>
      </c>
      <c r="AU223" s="20" t="s">
        <v>96</v>
      </c>
      <c r="AY223" s="20" t="s">
        <v>128</v>
      </c>
      <c r="BE223" s="145">
        <f t="shared" ref="BE223:BE230" si="4">IF(U223="základní",N223,0)</f>
        <v>0</v>
      </c>
      <c r="BF223" s="145">
        <f t="shared" ref="BF223:BF230" si="5">IF(U223="snížená",N223,0)</f>
        <v>0</v>
      </c>
      <c r="BG223" s="145">
        <f t="shared" ref="BG223:BG230" si="6">IF(U223="zákl. přenesená",N223,0)</f>
        <v>0</v>
      </c>
      <c r="BH223" s="145">
        <f t="shared" ref="BH223:BH230" si="7">IF(U223="sníž. přenesená",N223,0)</f>
        <v>0</v>
      </c>
      <c r="BI223" s="145">
        <f t="shared" ref="BI223:BI230" si="8">IF(U223="nulová",N223,0)</f>
        <v>0</v>
      </c>
      <c r="BJ223" s="20" t="s">
        <v>85</v>
      </c>
      <c r="BK223" s="145">
        <f t="shared" ref="BK223:BK230" si="9">ROUND(L223*K223,2)</f>
        <v>0</v>
      </c>
      <c r="BL223" s="20" t="s">
        <v>133</v>
      </c>
      <c r="BM223" s="20" t="s">
        <v>330</v>
      </c>
    </row>
    <row r="224" spans="2:65" s="1" customFormat="1" ht="22.5" customHeight="1">
      <c r="B224" s="136"/>
      <c r="C224" s="170" t="s">
        <v>331</v>
      </c>
      <c r="D224" s="170" t="s">
        <v>173</v>
      </c>
      <c r="E224" s="171" t="s">
        <v>332</v>
      </c>
      <c r="F224" s="233" t="s">
        <v>333</v>
      </c>
      <c r="G224" s="233"/>
      <c r="H224" s="233"/>
      <c r="I224" s="233"/>
      <c r="J224" s="172" t="s">
        <v>221</v>
      </c>
      <c r="K224" s="173">
        <v>2</v>
      </c>
      <c r="L224" s="173"/>
      <c r="N224" s="234">
        <f t="shared" si="0"/>
        <v>0</v>
      </c>
      <c r="O224" s="226"/>
      <c r="P224" s="226"/>
      <c r="Q224" s="226"/>
      <c r="R224" s="141"/>
      <c r="T224" s="142" t="s">
        <v>5</v>
      </c>
      <c r="U224" s="43" t="s">
        <v>42</v>
      </c>
      <c r="V224" s="143">
        <v>0</v>
      </c>
      <c r="W224" s="143">
        <f t="shared" si="1"/>
        <v>0</v>
      </c>
      <c r="X224" s="143">
        <v>2E-3</v>
      </c>
      <c r="Y224" s="143">
        <f t="shared" si="2"/>
        <v>4.0000000000000001E-3</v>
      </c>
      <c r="Z224" s="143">
        <v>0</v>
      </c>
      <c r="AA224" s="144">
        <f t="shared" si="3"/>
        <v>0</v>
      </c>
      <c r="AR224" s="20" t="s">
        <v>172</v>
      </c>
      <c r="AT224" s="20" t="s">
        <v>173</v>
      </c>
      <c r="AU224" s="20" t="s">
        <v>96</v>
      </c>
      <c r="AY224" s="20" t="s">
        <v>128</v>
      </c>
      <c r="BE224" s="145">
        <f t="shared" si="4"/>
        <v>0</v>
      </c>
      <c r="BF224" s="145">
        <f t="shared" si="5"/>
        <v>0</v>
      </c>
      <c r="BG224" s="145">
        <f t="shared" si="6"/>
        <v>0</v>
      </c>
      <c r="BH224" s="145">
        <f t="shared" si="7"/>
        <v>0</v>
      </c>
      <c r="BI224" s="145">
        <f t="shared" si="8"/>
        <v>0</v>
      </c>
      <c r="BJ224" s="20" t="s">
        <v>85</v>
      </c>
      <c r="BK224" s="145">
        <f t="shared" si="9"/>
        <v>0</v>
      </c>
      <c r="BL224" s="20" t="s">
        <v>133</v>
      </c>
      <c r="BM224" s="20" t="s">
        <v>334</v>
      </c>
    </row>
    <row r="225" spans="2:65" s="1" customFormat="1" ht="22.5" customHeight="1">
      <c r="B225" s="136"/>
      <c r="C225" s="170" t="s">
        <v>335</v>
      </c>
      <c r="D225" s="170" t="s">
        <v>173</v>
      </c>
      <c r="E225" s="171" t="s">
        <v>336</v>
      </c>
      <c r="F225" s="233" t="s">
        <v>337</v>
      </c>
      <c r="G225" s="233"/>
      <c r="H225" s="233"/>
      <c r="I225" s="233"/>
      <c r="J225" s="172" t="s">
        <v>221</v>
      </c>
      <c r="K225" s="173">
        <v>1</v>
      </c>
      <c r="L225" s="173"/>
      <c r="N225" s="234">
        <f t="shared" si="0"/>
        <v>0</v>
      </c>
      <c r="O225" s="226"/>
      <c r="P225" s="226"/>
      <c r="Q225" s="226"/>
      <c r="R225" s="141"/>
      <c r="T225" s="142" t="s">
        <v>5</v>
      </c>
      <c r="U225" s="43" t="s">
        <v>42</v>
      </c>
      <c r="V225" s="143">
        <v>0</v>
      </c>
      <c r="W225" s="143">
        <f t="shared" si="1"/>
        <v>0</v>
      </c>
      <c r="X225" s="143">
        <v>3.0000000000000001E-3</v>
      </c>
      <c r="Y225" s="143">
        <f t="shared" si="2"/>
        <v>3.0000000000000001E-3</v>
      </c>
      <c r="Z225" s="143">
        <v>0</v>
      </c>
      <c r="AA225" s="144">
        <f t="shared" si="3"/>
        <v>0</v>
      </c>
      <c r="AR225" s="20" t="s">
        <v>172</v>
      </c>
      <c r="AT225" s="20" t="s">
        <v>173</v>
      </c>
      <c r="AU225" s="20" t="s">
        <v>96</v>
      </c>
      <c r="AY225" s="20" t="s">
        <v>128</v>
      </c>
      <c r="BE225" s="145">
        <f t="shared" si="4"/>
        <v>0</v>
      </c>
      <c r="BF225" s="145">
        <f t="shared" si="5"/>
        <v>0</v>
      </c>
      <c r="BG225" s="145">
        <f t="shared" si="6"/>
        <v>0</v>
      </c>
      <c r="BH225" s="145">
        <f t="shared" si="7"/>
        <v>0</v>
      </c>
      <c r="BI225" s="145">
        <f t="shared" si="8"/>
        <v>0</v>
      </c>
      <c r="BJ225" s="20" t="s">
        <v>85</v>
      </c>
      <c r="BK225" s="145">
        <f t="shared" si="9"/>
        <v>0</v>
      </c>
      <c r="BL225" s="20" t="s">
        <v>133</v>
      </c>
      <c r="BM225" s="20" t="s">
        <v>338</v>
      </c>
    </row>
    <row r="226" spans="2:65" s="1" customFormat="1" ht="31.5" customHeight="1">
      <c r="B226" s="136"/>
      <c r="C226" s="137" t="s">
        <v>339</v>
      </c>
      <c r="D226" s="137" t="s">
        <v>129</v>
      </c>
      <c r="E226" s="138" t="s">
        <v>340</v>
      </c>
      <c r="F226" s="225" t="s">
        <v>341</v>
      </c>
      <c r="G226" s="225"/>
      <c r="H226" s="225"/>
      <c r="I226" s="225"/>
      <c r="J226" s="139" t="s">
        <v>221</v>
      </c>
      <c r="K226" s="140">
        <v>3</v>
      </c>
      <c r="L226" s="140"/>
      <c r="N226" s="226">
        <f t="shared" si="0"/>
        <v>0</v>
      </c>
      <c r="O226" s="226"/>
      <c r="P226" s="226"/>
      <c r="Q226" s="226"/>
      <c r="R226" s="141"/>
      <c r="T226" s="142" t="s">
        <v>5</v>
      </c>
      <c r="U226" s="43" t="s">
        <v>42</v>
      </c>
      <c r="V226" s="143">
        <v>0.54900000000000004</v>
      </c>
      <c r="W226" s="143">
        <f t="shared" si="1"/>
        <v>1.6470000000000002</v>
      </c>
      <c r="X226" s="143">
        <v>0.11241</v>
      </c>
      <c r="Y226" s="143">
        <f t="shared" si="2"/>
        <v>0.33722999999999997</v>
      </c>
      <c r="Z226" s="143">
        <v>0</v>
      </c>
      <c r="AA226" s="144">
        <f t="shared" si="3"/>
        <v>0</v>
      </c>
      <c r="AR226" s="20" t="s">
        <v>133</v>
      </c>
      <c r="AT226" s="20" t="s">
        <v>129</v>
      </c>
      <c r="AU226" s="20" t="s">
        <v>96</v>
      </c>
      <c r="AY226" s="20" t="s">
        <v>128</v>
      </c>
      <c r="BE226" s="145">
        <f t="shared" si="4"/>
        <v>0</v>
      </c>
      <c r="BF226" s="145">
        <f t="shared" si="5"/>
        <v>0</v>
      </c>
      <c r="BG226" s="145">
        <f t="shared" si="6"/>
        <v>0</v>
      </c>
      <c r="BH226" s="145">
        <f t="shared" si="7"/>
        <v>0</v>
      </c>
      <c r="BI226" s="145">
        <f t="shared" si="8"/>
        <v>0</v>
      </c>
      <c r="BJ226" s="20" t="s">
        <v>85</v>
      </c>
      <c r="BK226" s="145">
        <f t="shared" si="9"/>
        <v>0</v>
      </c>
      <c r="BL226" s="20" t="s">
        <v>133</v>
      </c>
      <c r="BM226" s="20" t="s">
        <v>342</v>
      </c>
    </row>
    <row r="227" spans="2:65" s="1" customFormat="1" ht="22.5" customHeight="1">
      <c r="B227" s="136"/>
      <c r="C227" s="170" t="s">
        <v>343</v>
      </c>
      <c r="D227" s="170" t="s">
        <v>173</v>
      </c>
      <c r="E227" s="171" t="s">
        <v>344</v>
      </c>
      <c r="F227" s="233" t="s">
        <v>345</v>
      </c>
      <c r="G227" s="233"/>
      <c r="H227" s="233"/>
      <c r="I227" s="233"/>
      <c r="J227" s="172" t="s">
        <v>221</v>
      </c>
      <c r="K227" s="173">
        <v>3</v>
      </c>
      <c r="L227" s="173"/>
      <c r="N227" s="234">
        <f t="shared" si="0"/>
        <v>0</v>
      </c>
      <c r="O227" s="226"/>
      <c r="P227" s="226"/>
      <c r="Q227" s="226"/>
      <c r="R227" s="141"/>
      <c r="T227" s="142" t="s">
        <v>5</v>
      </c>
      <c r="U227" s="43" t="s">
        <v>42</v>
      </c>
      <c r="V227" s="143">
        <v>0</v>
      </c>
      <c r="W227" s="143">
        <f t="shared" si="1"/>
        <v>0</v>
      </c>
      <c r="X227" s="143">
        <v>6.1000000000000004E-3</v>
      </c>
      <c r="Y227" s="143">
        <f t="shared" si="2"/>
        <v>1.83E-2</v>
      </c>
      <c r="Z227" s="143">
        <v>0</v>
      </c>
      <c r="AA227" s="144">
        <f t="shared" si="3"/>
        <v>0</v>
      </c>
      <c r="AR227" s="20" t="s">
        <v>172</v>
      </c>
      <c r="AT227" s="20" t="s">
        <v>173</v>
      </c>
      <c r="AU227" s="20" t="s">
        <v>96</v>
      </c>
      <c r="AY227" s="20" t="s">
        <v>128</v>
      </c>
      <c r="BE227" s="145">
        <f t="shared" si="4"/>
        <v>0</v>
      </c>
      <c r="BF227" s="145">
        <f t="shared" si="5"/>
        <v>0</v>
      </c>
      <c r="BG227" s="145">
        <f t="shared" si="6"/>
        <v>0</v>
      </c>
      <c r="BH227" s="145">
        <f t="shared" si="7"/>
        <v>0</v>
      </c>
      <c r="BI227" s="145">
        <f t="shared" si="8"/>
        <v>0</v>
      </c>
      <c r="BJ227" s="20" t="s">
        <v>85</v>
      </c>
      <c r="BK227" s="145">
        <f t="shared" si="9"/>
        <v>0</v>
      </c>
      <c r="BL227" s="20" t="s">
        <v>133</v>
      </c>
      <c r="BM227" s="20" t="s">
        <v>346</v>
      </c>
    </row>
    <row r="228" spans="2:65" s="1" customFormat="1" ht="22.5" customHeight="1">
      <c r="B228" s="136"/>
      <c r="C228" s="170" t="s">
        <v>347</v>
      </c>
      <c r="D228" s="170" t="s">
        <v>173</v>
      </c>
      <c r="E228" s="171" t="s">
        <v>348</v>
      </c>
      <c r="F228" s="233" t="s">
        <v>349</v>
      </c>
      <c r="G228" s="233"/>
      <c r="H228" s="233"/>
      <c r="I228" s="233"/>
      <c r="J228" s="172" t="s">
        <v>221</v>
      </c>
      <c r="K228" s="173">
        <v>3</v>
      </c>
      <c r="L228" s="173"/>
      <c r="N228" s="234">
        <f t="shared" si="0"/>
        <v>0</v>
      </c>
      <c r="O228" s="226"/>
      <c r="P228" s="226"/>
      <c r="Q228" s="226"/>
      <c r="R228" s="141"/>
      <c r="T228" s="142" t="s">
        <v>5</v>
      </c>
      <c r="U228" s="43" t="s">
        <v>42</v>
      </c>
      <c r="V228" s="143">
        <v>0</v>
      </c>
      <c r="W228" s="143">
        <f t="shared" si="1"/>
        <v>0</v>
      </c>
      <c r="X228" s="143">
        <v>3.0000000000000001E-3</v>
      </c>
      <c r="Y228" s="143">
        <f t="shared" si="2"/>
        <v>9.0000000000000011E-3</v>
      </c>
      <c r="Z228" s="143">
        <v>0</v>
      </c>
      <c r="AA228" s="144">
        <f t="shared" si="3"/>
        <v>0</v>
      </c>
      <c r="AR228" s="20" t="s">
        <v>172</v>
      </c>
      <c r="AT228" s="20" t="s">
        <v>173</v>
      </c>
      <c r="AU228" s="20" t="s">
        <v>96</v>
      </c>
      <c r="AY228" s="20" t="s">
        <v>128</v>
      </c>
      <c r="BE228" s="145">
        <f t="shared" si="4"/>
        <v>0</v>
      </c>
      <c r="BF228" s="145">
        <f t="shared" si="5"/>
        <v>0</v>
      </c>
      <c r="BG228" s="145">
        <f t="shared" si="6"/>
        <v>0</v>
      </c>
      <c r="BH228" s="145">
        <f t="shared" si="7"/>
        <v>0</v>
      </c>
      <c r="BI228" s="145">
        <f t="shared" si="8"/>
        <v>0</v>
      </c>
      <c r="BJ228" s="20" t="s">
        <v>85</v>
      </c>
      <c r="BK228" s="145">
        <f t="shared" si="9"/>
        <v>0</v>
      </c>
      <c r="BL228" s="20" t="s">
        <v>133</v>
      </c>
      <c r="BM228" s="20" t="s">
        <v>350</v>
      </c>
    </row>
    <row r="229" spans="2:65" s="1" customFormat="1" ht="22.5" customHeight="1">
      <c r="B229" s="136"/>
      <c r="C229" s="170" t="s">
        <v>351</v>
      </c>
      <c r="D229" s="170" t="s">
        <v>173</v>
      </c>
      <c r="E229" s="171" t="s">
        <v>352</v>
      </c>
      <c r="F229" s="233" t="s">
        <v>353</v>
      </c>
      <c r="G229" s="233"/>
      <c r="H229" s="233"/>
      <c r="I229" s="233"/>
      <c r="J229" s="172" t="s">
        <v>221</v>
      </c>
      <c r="K229" s="173">
        <v>3</v>
      </c>
      <c r="L229" s="173"/>
      <c r="N229" s="234">
        <f t="shared" si="0"/>
        <v>0</v>
      </c>
      <c r="O229" s="226"/>
      <c r="P229" s="226"/>
      <c r="Q229" s="226"/>
      <c r="R229" s="141"/>
      <c r="T229" s="142" t="s">
        <v>5</v>
      </c>
      <c r="U229" s="43" t="s">
        <v>42</v>
      </c>
      <c r="V229" s="143">
        <v>0</v>
      </c>
      <c r="W229" s="143">
        <f t="shared" si="1"/>
        <v>0</v>
      </c>
      <c r="X229" s="143">
        <v>1E-4</v>
      </c>
      <c r="Y229" s="143">
        <f t="shared" si="2"/>
        <v>3.0000000000000003E-4</v>
      </c>
      <c r="Z229" s="143">
        <v>0</v>
      </c>
      <c r="AA229" s="144">
        <f t="shared" si="3"/>
        <v>0</v>
      </c>
      <c r="AR229" s="20" t="s">
        <v>172</v>
      </c>
      <c r="AT229" s="20" t="s">
        <v>173</v>
      </c>
      <c r="AU229" s="20" t="s">
        <v>96</v>
      </c>
      <c r="AY229" s="20" t="s">
        <v>128</v>
      </c>
      <c r="BE229" s="145">
        <f t="shared" si="4"/>
        <v>0</v>
      </c>
      <c r="BF229" s="145">
        <f t="shared" si="5"/>
        <v>0</v>
      </c>
      <c r="BG229" s="145">
        <f t="shared" si="6"/>
        <v>0</v>
      </c>
      <c r="BH229" s="145">
        <f t="shared" si="7"/>
        <v>0</v>
      </c>
      <c r="BI229" s="145">
        <f t="shared" si="8"/>
        <v>0</v>
      </c>
      <c r="BJ229" s="20" t="s">
        <v>85</v>
      </c>
      <c r="BK229" s="145">
        <f t="shared" si="9"/>
        <v>0</v>
      </c>
      <c r="BL229" s="20" t="s">
        <v>133</v>
      </c>
      <c r="BM229" s="20" t="s">
        <v>354</v>
      </c>
    </row>
    <row r="230" spans="2:65" s="1" customFormat="1" ht="31.5" customHeight="1">
      <c r="B230" s="136"/>
      <c r="C230" s="137" t="s">
        <v>355</v>
      </c>
      <c r="D230" s="137" t="s">
        <v>129</v>
      </c>
      <c r="E230" s="138" t="s">
        <v>356</v>
      </c>
      <c r="F230" s="225" t="s">
        <v>357</v>
      </c>
      <c r="G230" s="225"/>
      <c r="H230" s="225"/>
      <c r="I230" s="225"/>
      <c r="J230" s="139" t="s">
        <v>132</v>
      </c>
      <c r="K230" s="140">
        <v>5</v>
      </c>
      <c r="L230" s="140"/>
      <c r="N230" s="226">
        <f t="shared" si="0"/>
        <v>0</v>
      </c>
      <c r="O230" s="226"/>
      <c r="P230" s="226"/>
      <c r="Q230" s="226"/>
      <c r="R230" s="141"/>
      <c r="T230" s="142" t="s">
        <v>5</v>
      </c>
      <c r="U230" s="43" t="s">
        <v>42</v>
      </c>
      <c r="V230" s="143">
        <v>0.11899999999999999</v>
      </c>
      <c r="W230" s="143">
        <f t="shared" si="1"/>
        <v>0.59499999999999997</v>
      </c>
      <c r="X230" s="143">
        <v>1.6000000000000001E-3</v>
      </c>
      <c r="Y230" s="143">
        <f t="shared" si="2"/>
        <v>8.0000000000000002E-3</v>
      </c>
      <c r="Z230" s="143">
        <v>0</v>
      </c>
      <c r="AA230" s="144">
        <f t="shared" si="3"/>
        <v>0</v>
      </c>
      <c r="AR230" s="20" t="s">
        <v>133</v>
      </c>
      <c r="AT230" s="20" t="s">
        <v>129</v>
      </c>
      <c r="AU230" s="20" t="s">
        <v>96</v>
      </c>
      <c r="AY230" s="20" t="s">
        <v>128</v>
      </c>
      <c r="BE230" s="145">
        <f t="shared" si="4"/>
        <v>0</v>
      </c>
      <c r="BF230" s="145">
        <f t="shared" si="5"/>
        <v>0</v>
      </c>
      <c r="BG230" s="145">
        <f t="shared" si="6"/>
        <v>0</v>
      </c>
      <c r="BH230" s="145">
        <f t="shared" si="7"/>
        <v>0</v>
      </c>
      <c r="BI230" s="145">
        <f t="shared" si="8"/>
        <v>0</v>
      </c>
      <c r="BJ230" s="20" t="s">
        <v>85</v>
      </c>
      <c r="BK230" s="145">
        <f t="shared" si="9"/>
        <v>0</v>
      </c>
      <c r="BL230" s="20" t="s">
        <v>133</v>
      </c>
      <c r="BM230" s="20" t="s">
        <v>358</v>
      </c>
    </row>
    <row r="231" spans="2:65" s="11" customFormat="1" ht="22.5" customHeight="1">
      <c r="B231" s="154"/>
      <c r="C231" s="155"/>
      <c r="D231" s="155"/>
      <c r="E231" s="156" t="s">
        <v>5</v>
      </c>
      <c r="F231" s="223" t="s">
        <v>359</v>
      </c>
      <c r="G231" s="224"/>
      <c r="H231" s="224"/>
      <c r="I231" s="224"/>
      <c r="J231" s="155"/>
      <c r="K231" s="157">
        <v>5</v>
      </c>
      <c r="L231" s="157"/>
      <c r="N231" s="155"/>
      <c r="O231" s="155"/>
      <c r="P231" s="155"/>
      <c r="Q231" s="155"/>
      <c r="R231" s="158"/>
      <c r="T231" s="159"/>
      <c r="U231" s="155"/>
      <c r="V231" s="155"/>
      <c r="W231" s="155"/>
      <c r="X231" s="155"/>
      <c r="Y231" s="155"/>
      <c r="Z231" s="155"/>
      <c r="AA231" s="160"/>
      <c r="AC231" s="1"/>
      <c r="AT231" s="161" t="s">
        <v>136</v>
      </c>
      <c r="AU231" s="161" t="s">
        <v>96</v>
      </c>
      <c r="AV231" s="11" t="s">
        <v>96</v>
      </c>
      <c r="AW231" s="11" t="s">
        <v>33</v>
      </c>
      <c r="AX231" s="11" t="s">
        <v>85</v>
      </c>
      <c r="AY231" s="161" t="s">
        <v>128</v>
      </c>
    </row>
    <row r="232" spans="2:65" s="1" customFormat="1" ht="44.25" customHeight="1">
      <c r="B232" s="136"/>
      <c r="C232" s="137" t="s">
        <v>360</v>
      </c>
      <c r="D232" s="137" t="s">
        <v>129</v>
      </c>
      <c r="E232" s="138" t="s">
        <v>361</v>
      </c>
      <c r="F232" s="225" t="s">
        <v>362</v>
      </c>
      <c r="G232" s="225"/>
      <c r="H232" s="225"/>
      <c r="I232" s="225"/>
      <c r="J232" s="139" t="s">
        <v>140</v>
      </c>
      <c r="K232" s="140">
        <v>213</v>
      </c>
      <c r="L232" s="140"/>
      <c r="N232" s="226">
        <f>ROUND(L232*K232,2)</f>
        <v>0</v>
      </c>
      <c r="O232" s="226"/>
      <c r="P232" s="226"/>
      <c r="Q232" s="226"/>
      <c r="R232" s="141"/>
      <c r="T232" s="142" t="s">
        <v>5</v>
      </c>
      <c r="U232" s="43" t="s">
        <v>42</v>
      </c>
      <c r="V232" s="143">
        <v>0.26800000000000002</v>
      </c>
      <c r="W232" s="143">
        <f>V232*K232</f>
        <v>57.084000000000003</v>
      </c>
      <c r="X232" s="143">
        <v>0.15540000000000001</v>
      </c>
      <c r="Y232" s="143">
        <f>X232*K232</f>
        <v>33.100200000000001</v>
      </c>
      <c r="Z232" s="143">
        <v>0</v>
      </c>
      <c r="AA232" s="144">
        <f>Z232*K232</f>
        <v>0</v>
      </c>
      <c r="AR232" s="20" t="s">
        <v>133</v>
      </c>
      <c r="AT232" s="20" t="s">
        <v>129</v>
      </c>
      <c r="AU232" s="20" t="s">
        <v>96</v>
      </c>
      <c r="AY232" s="20" t="s">
        <v>128</v>
      </c>
      <c r="BE232" s="145">
        <f>IF(U232="základní",N232,0)</f>
        <v>0</v>
      </c>
      <c r="BF232" s="145">
        <f>IF(U232="snížená",N232,0)</f>
        <v>0</v>
      </c>
      <c r="BG232" s="145">
        <f>IF(U232="zákl. přenesená",N232,0)</f>
        <v>0</v>
      </c>
      <c r="BH232" s="145">
        <f>IF(U232="sníž. přenesená",N232,0)</f>
        <v>0</v>
      </c>
      <c r="BI232" s="145">
        <f>IF(U232="nulová",N232,0)</f>
        <v>0</v>
      </c>
      <c r="BJ232" s="20" t="s">
        <v>85</v>
      </c>
      <c r="BK232" s="145">
        <f>ROUND(L232*K232,2)</f>
        <v>0</v>
      </c>
      <c r="BL232" s="20" t="s">
        <v>133</v>
      </c>
      <c r="BM232" s="20" t="s">
        <v>363</v>
      </c>
    </row>
    <row r="233" spans="2:65" s="11" customFormat="1" ht="31.5" customHeight="1">
      <c r="B233" s="154"/>
      <c r="C233" s="155"/>
      <c r="D233" s="155"/>
      <c r="E233" s="156" t="s">
        <v>5</v>
      </c>
      <c r="F233" s="223" t="s">
        <v>364</v>
      </c>
      <c r="G233" s="224"/>
      <c r="H233" s="224"/>
      <c r="I233" s="224"/>
      <c r="J233" s="155"/>
      <c r="K233" s="157">
        <v>150</v>
      </c>
      <c r="L233" s="157"/>
      <c r="N233" s="155"/>
      <c r="O233" s="155"/>
      <c r="P233" s="155"/>
      <c r="Q233" s="155"/>
      <c r="R233" s="158"/>
      <c r="T233" s="159"/>
      <c r="U233" s="155"/>
      <c r="V233" s="155"/>
      <c r="W233" s="155"/>
      <c r="X233" s="155"/>
      <c r="Y233" s="155"/>
      <c r="Z233" s="155"/>
      <c r="AA233" s="160"/>
      <c r="AC233" s="1"/>
      <c r="AT233" s="161" t="s">
        <v>136</v>
      </c>
      <c r="AU233" s="161" t="s">
        <v>96</v>
      </c>
      <c r="AV233" s="11" t="s">
        <v>96</v>
      </c>
      <c r="AW233" s="11" t="s">
        <v>33</v>
      </c>
      <c r="AX233" s="11" t="s">
        <v>77</v>
      </c>
      <c r="AY233" s="161" t="s">
        <v>128</v>
      </c>
    </row>
    <row r="234" spans="2:65" s="11" customFormat="1" ht="31.5" customHeight="1">
      <c r="B234" s="154"/>
      <c r="C234" s="155"/>
      <c r="D234" s="155"/>
      <c r="E234" s="156" t="s">
        <v>5</v>
      </c>
      <c r="F234" s="229" t="s">
        <v>365</v>
      </c>
      <c r="G234" s="230"/>
      <c r="H234" s="230"/>
      <c r="I234" s="230"/>
      <c r="J234" s="155"/>
      <c r="K234" s="157">
        <v>63</v>
      </c>
      <c r="L234" s="157"/>
      <c r="N234" s="155"/>
      <c r="O234" s="155"/>
      <c r="P234" s="155"/>
      <c r="Q234" s="155"/>
      <c r="R234" s="158"/>
      <c r="T234" s="159"/>
      <c r="U234" s="155"/>
      <c r="V234" s="155"/>
      <c r="W234" s="155"/>
      <c r="X234" s="155"/>
      <c r="Y234" s="155"/>
      <c r="Z234" s="155"/>
      <c r="AA234" s="160"/>
      <c r="AC234" s="1"/>
      <c r="AT234" s="161" t="s">
        <v>136</v>
      </c>
      <c r="AU234" s="161" t="s">
        <v>96</v>
      </c>
      <c r="AV234" s="11" t="s">
        <v>96</v>
      </c>
      <c r="AW234" s="11" t="s">
        <v>33</v>
      </c>
      <c r="AX234" s="11" t="s">
        <v>77</v>
      </c>
      <c r="AY234" s="161" t="s">
        <v>128</v>
      </c>
    </row>
    <row r="235" spans="2:65" s="12" customFormat="1" ht="22.5" customHeight="1">
      <c r="B235" s="162"/>
      <c r="C235" s="163"/>
      <c r="D235" s="163"/>
      <c r="E235" s="164" t="s">
        <v>5</v>
      </c>
      <c r="F235" s="231" t="s">
        <v>166</v>
      </c>
      <c r="G235" s="232"/>
      <c r="H235" s="232"/>
      <c r="I235" s="232"/>
      <c r="J235" s="163"/>
      <c r="K235" s="165">
        <v>213</v>
      </c>
      <c r="L235" s="165"/>
      <c r="N235" s="163"/>
      <c r="O235" s="163"/>
      <c r="P235" s="163"/>
      <c r="Q235" s="163"/>
      <c r="R235" s="166"/>
      <c r="T235" s="167"/>
      <c r="U235" s="163"/>
      <c r="V235" s="163"/>
      <c r="W235" s="163"/>
      <c r="X235" s="163"/>
      <c r="Y235" s="163"/>
      <c r="Z235" s="163"/>
      <c r="AA235" s="168"/>
      <c r="AC235" s="1"/>
      <c r="AT235" s="169" t="s">
        <v>136</v>
      </c>
      <c r="AU235" s="169" t="s">
        <v>96</v>
      </c>
      <c r="AV235" s="12" t="s">
        <v>133</v>
      </c>
      <c r="AW235" s="12" t="s">
        <v>33</v>
      </c>
      <c r="AX235" s="12" t="s">
        <v>85</v>
      </c>
      <c r="AY235" s="169" t="s">
        <v>128</v>
      </c>
    </row>
    <row r="236" spans="2:65" s="1" customFormat="1" ht="31.5" customHeight="1">
      <c r="B236" s="136"/>
      <c r="C236" s="170" t="s">
        <v>366</v>
      </c>
      <c r="D236" s="170" t="s">
        <v>173</v>
      </c>
      <c r="E236" s="171" t="s">
        <v>367</v>
      </c>
      <c r="F236" s="233" t="s">
        <v>368</v>
      </c>
      <c r="G236" s="233"/>
      <c r="H236" s="233"/>
      <c r="I236" s="233"/>
      <c r="J236" s="172" t="s">
        <v>221</v>
      </c>
      <c r="K236" s="173">
        <v>150</v>
      </c>
      <c r="L236" s="173"/>
      <c r="N236" s="234">
        <f>ROUND(L236*K236,2)</f>
        <v>0</v>
      </c>
      <c r="O236" s="226"/>
      <c r="P236" s="226"/>
      <c r="Q236" s="226"/>
      <c r="R236" s="141"/>
      <c r="T236" s="142" t="s">
        <v>5</v>
      </c>
      <c r="U236" s="43" t="s">
        <v>42</v>
      </c>
      <c r="V236" s="143">
        <v>0</v>
      </c>
      <c r="W236" s="143">
        <f>V236*K236</f>
        <v>0</v>
      </c>
      <c r="X236" s="143">
        <v>8.2100000000000006E-2</v>
      </c>
      <c r="Y236" s="143">
        <f>X236*K236</f>
        <v>12.315000000000001</v>
      </c>
      <c r="Z236" s="143">
        <v>0</v>
      </c>
      <c r="AA236" s="144">
        <f>Z236*K236</f>
        <v>0</v>
      </c>
      <c r="AR236" s="20" t="s">
        <v>172</v>
      </c>
      <c r="AT236" s="20" t="s">
        <v>173</v>
      </c>
      <c r="AU236" s="20" t="s">
        <v>96</v>
      </c>
      <c r="AY236" s="20" t="s">
        <v>128</v>
      </c>
      <c r="BE236" s="145">
        <f>IF(U236="základní",N236,0)</f>
        <v>0</v>
      </c>
      <c r="BF236" s="145">
        <f>IF(U236="snížená",N236,0)</f>
        <v>0</v>
      </c>
      <c r="BG236" s="145">
        <f>IF(U236="zákl. přenesená",N236,0)</f>
        <v>0</v>
      </c>
      <c r="BH236" s="145">
        <f>IF(U236="sníž. přenesená",N236,0)</f>
        <v>0</v>
      </c>
      <c r="BI236" s="145">
        <f>IF(U236="nulová",N236,0)</f>
        <v>0</v>
      </c>
      <c r="BJ236" s="20" t="s">
        <v>85</v>
      </c>
      <c r="BK236" s="145">
        <f>ROUND(L236*K236,2)</f>
        <v>0</v>
      </c>
      <c r="BL236" s="20" t="s">
        <v>133</v>
      </c>
      <c r="BM236" s="20" t="s">
        <v>369</v>
      </c>
    </row>
    <row r="237" spans="2:65" s="1" customFormat="1" ht="31.5" customHeight="1">
      <c r="B237" s="136"/>
      <c r="C237" s="170" t="s">
        <v>370</v>
      </c>
      <c r="D237" s="170" t="s">
        <v>173</v>
      </c>
      <c r="E237" s="171" t="s">
        <v>371</v>
      </c>
      <c r="F237" s="233" t="s">
        <v>372</v>
      </c>
      <c r="G237" s="233"/>
      <c r="H237" s="233"/>
      <c r="I237" s="233"/>
      <c r="J237" s="172" t="s">
        <v>221</v>
      </c>
      <c r="K237" s="173">
        <v>63</v>
      </c>
      <c r="L237" s="173"/>
      <c r="N237" s="234">
        <f>ROUND(L237*K237,2)</f>
        <v>0</v>
      </c>
      <c r="O237" s="226"/>
      <c r="P237" s="226"/>
      <c r="Q237" s="226"/>
      <c r="R237" s="141"/>
      <c r="T237" s="142" t="s">
        <v>5</v>
      </c>
      <c r="U237" s="43" t="s">
        <v>42</v>
      </c>
      <c r="V237" s="143">
        <v>0</v>
      </c>
      <c r="W237" s="143">
        <f>V237*K237</f>
        <v>0</v>
      </c>
      <c r="X237" s="143">
        <v>4.8300000000000003E-2</v>
      </c>
      <c r="Y237" s="143">
        <f>X237*K237</f>
        <v>3.0429000000000004</v>
      </c>
      <c r="Z237" s="143">
        <v>0</v>
      </c>
      <c r="AA237" s="144">
        <f>Z237*K237</f>
        <v>0</v>
      </c>
      <c r="AR237" s="20" t="s">
        <v>172</v>
      </c>
      <c r="AT237" s="20" t="s">
        <v>173</v>
      </c>
      <c r="AU237" s="20" t="s">
        <v>96</v>
      </c>
      <c r="AY237" s="20" t="s">
        <v>128</v>
      </c>
      <c r="BE237" s="145">
        <f>IF(U237="základní",N237,0)</f>
        <v>0</v>
      </c>
      <c r="BF237" s="145">
        <f>IF(U237="snížená",N237,0)</f>
        <v>0</v>
      </c>
      <c r="BG237" s="145">
        <f>IF(U237="zákl. přenesená",N237,0)</f>
        <v>0</v>
      </c>
      <c r="BH237" s="145">
        <f>IF(U237="sníž. přenesená",N237,0)</f>
        <v>0</v>
      </c>
      <c r="BI237" s="145">
        <f>IF(U237="nulová",N237,0)</f>
        <v>0</v>
      </c>
      <c r="BJ237" s="20" t="s">
        <v>85</v>
      </c>
      <c r="BK237" s="145">
        <f>ROUND(L237*K237,2)</f>
        <v>0</v>
      </c>
      <c r="BL237" s="20" t="s">
        <v>133</v>
      </c>
      <c r="BM237" s="20" t="s">
        <v>373</v>
      </c>
    </row>
    <row r="238" spans="2:65" s="1" customFormat="1" ht="44.25" customHeight="1">
      <c r="B238" s="136"/>
      <c r="C238" s="137" t="s">
        <v>374</v>
      </c>
      <c r="D238" s="137" t="s">
        <v>129</v>
      </c>
      <c r="E238" s="138" t="s">
        <v>375</v>
      </c>
      <c r="F238" s="225" t="s">
        <v>376</v>
      </c>
      <c r="G238" s="225"/>
      <c r="H238" s="225"/>
      <c r="I238" s="225"/>
      <c r="J238" s="139" t="s">
        <v>140</v>
      </c>
      <c r="K238" s="140">
        <v>415</v>
      </c>
      <c r="L238" s="140"/>
      <c r="N238" s="226">
        <f>ROUND(L238*K238,2)</f>
        <v>0</v>
      </c>
      <c r="O238" s="226"/>
      <c r="P238" s="226"/>
      <c r="Q238" s="226"/>
      <c r="R238" s="141"/>
      <c r="T238" s="142" t="s">
        <v>5</v>
      </c>
      <c r="U238" s="43" t="s">
        <v>42</v>
      </c>
      <c r="V238" s="143">
        <v>0.216</v>
      </c>
      <c r="W238" s="143">
        <f>V238*K238</f>
        <v>89.64</v>
      </c>
      <c r="X238" s="143">
        <v>0.1295</v>
      </c>
      <c r="Y238" s="143">
        <f>X238*K238</f>
        <v>53.7425</v>
      </c>
      <c r="Z238" s="143">
        <v>0</v>
      </c>
      <c r="AA238" s="144">
        <f>Z238*K238</f>
        <v>0</v>
      </c>
      <c r="AR238" s="20" t="s">
        <v>133</v>
      </c>
      <c r="AT238" s="20" t="s">
        <v>129</v>
      </c>
      <c r="AU238" s="20" t="s">
        <v>96</v>
      </c>
      <c r="AY238" s="20" t="s">
        <v>128</v>
      </c>
      <c r="BE238" s="145">
        <f>IF(U238="základní",N238,0)</f>
        <v>0</v>
      </c>
      <c r="BF238" s="145">
        <f>IF(U238="snížená",N238,0)</f>
        <v>0</v>
      </c>
      <c r="BG238" s="145">
        <f>IF(U238="zákl. přenesená",N238,0)</f>
        <v>0</v>
      </c>
      <c r="BH238" s="145">
        <f>IF(U238="sníž. přenesená",N238,0)</f>
        <v>0</v>
      </c>
      <c r="BI238" s="145">
        <f>IF(U238="nulová",N238,0)</f>
        <v>0</v>
      </c>
      <c r="BJ238" s="20" t="s">
        <v>85</v>
      </c>
      <c r="BK238" s="145">
        <f>ROUND(L238*K238,2)</f>
        <v>0</v>
      </c>
      <c r="BL238" s="20" t="s">
        <v>133</v>
      </c>
      <c r="BM238" s="20" t="s">
        <v>377</v>
      </c>
    </row>
    <row r="239" spans="2:65" s="11" customFormat="1" ht="22.5" customHeight="1">
      <c r="B239" s="154"/>
      <c r="C239" s="155"/>
      <c r="D239" s="155"/>
      <c r="E239" s="156" t="s">
        <v>5</v>
      </c>
      <c r="F239" s="223" t="s">
        <v>378</v>
      </c>
      <c r="G239" s="224"/>
      <c r="H239" s="224"/>
      <c r="I239" s="224"/>
      <c r="J239" s="155"/>
      <c r="K239" s="157">
        <v>415</v>
      </c>
      <c r="L239" s="157"/>
      <c r="N239" s="155"/>
      <c r="O239" s="155"/>
      <c r="P239" s="155"/>
      <c r="Q239" s="155"/>
      <c r="R239" s="158"/>
      <c r="T239" s="159"/>
      <c r="U239" s="155"/>
      <c r="V239" s="155"/>
      <c r="W239" s="155"/>
      <c r="X239" s="155"/>
      <c r="Y239" s="155"/>
      <c r="Z239" s="155"/>
      <c r="AA239" s="160"/>
      <c r="AC239" s="1"/>
      <c r="AT239" s="161" t="s">
        <v>136</v>
      </c>
      <c r="AU239" s="161" t="s">
        <v>96</v>
      </c>
      <c r="AV239" s="11" t="s">
        <v>96</v>
      </c>
      <c r="AW239" s="11" t="s">
        <v>33</v>
      </c>
      <c r="AX239" s="11" t="s">
        <v>85</v>
      </c>
      <c r="AY239" s="161" t="s">
        <v>128</v>
      </c>
    </row>
    <row r="240" spans="2:65" s="1" customFormat="1" ht="22.5" customHeight="1">
      <c r="B240" s="136"/>
      <c r="C240" s="170" t="s">
        <v>379</v>
      </c>
      <c r="D240" s="170" t="s">
        <v>173</v>
      </c>
      <c r="E240" s="171" t="s">
        <v>380</v>
      </c>
      <c r="F240" s="233" t="s">
        <v>381</v>
      </c>
      <c r="G240" s="233"/>
      <c r="H240" s="233"/>
      <c r="I240" s="233"/>
      <c r="J240" s="172" t="s">
        <v>221</v>
      </c>
      <c r="K240" s="173">
        <v>415</v>
      </c>
      <c r="L240" s="173"/>
      <c r="N240" s="234">
        <f>ROUND(L240*K240,2)</f>
        <v>0</v>
      </c>
      <c r="O240" s="226"/>
      <c r="P240" s="226"/>
      <c r="Q240" s="226"/>
      <c r="R240" s="141"/>
      <c r="T240" s="142" t="s">
        <v>5</v>
      </c>
      <c r="U240" s="43" t="s">
        <v>42</v>
      </c>
      <c r="V240" s="143">
        <v>0</v>
      </c>
      <c r="W240" s="143">
        <f>V240*K240</f>
        <v>0</v>
      </c>
      <c r="X240" s="143">
        <v>5.5E-2</v>
      </c>
      <c r="Y240" s="143">
        <f>X240*K240</f>
        <v>22.824999999999999</v>
      </c>
      <c r="Z240" s="143">
        <v>0</v>
      </c>
      <c r="AA240" s="144">
        <f>Z240*K240</f>
        <v>0</v>
      </c>
      <c r="AR240" s="20" t="s">
        <v>172</v>
      </c>
      <c r="AT240" s="20" t="s">
        <v>173</v>
      </c>
      <c r="AU240" s="20" t="s">
        <v>96</v>
      </c>
      <c r="AY240" s="20" t="s">
        <v>128</v>
      </c>
      <c r="BE240" s="145">
        <f>IF(U240="základní",N240,0)</f>
        <v>0</v>
      </c>
      <c r="BF240" s="145">
        <f>IF(U240="snížená",N240,0)</f>
        <v>0</v>
      </c>
      <c r="BG240" s="145">
        <f>IF(U240="zákl. přenesená",N240,0)</f>
        <v>0</v>
      </c>
      <c r="BH240" s="145">
        <f>IF(U240="sníž. přenesená",N240,0)</f>
        <v>0</v>
      </c>
      <c r="BI240" s="145">
        <f>IF(U240="nulová",N240,0)</f>
        <v>0</v>
      </c>
      <c r="BJ240" s="20" t="s">
        <v>85</v>
      </c>
      <c r="BK240" s="145">
        <f>ROUND(L240*K240,2)</f>
        <v>0</v>
      </c>
      <c r="BL240" s="20" t="s">
        <v>133</v>
      </c>
      <c r="BM240" s="20" t="s">
        <v>382</v>
      </c>
    </row>
    <row r="241" spans="2:65" s="1" customFormat="1" ht="31.5" customHeight="1">
      <c r="B241" s="136"/>
      <c r="C241" s="137" t="s">
        <v>383</v>
      </c>
      <c r="D241" s="137" t="s">
        <v>129</v>
      </c>
      <c r="E241" s="138" t="s">
        <v>384</v>
      </c>
      <c r="F241" s="225" t="s">
        <v>385</v>
      </c>
      <c r="G241" s="225"/>
      <c r="H241" s="225"/>
      <c r="I241" s="225"/>
      <c r="J241" s="139" t="s">
        <v>140</v>
      </c>
      <c r="K241" s="140">
        <v>62</v>
      </c>
      <c r="L241" s="140"/>
      <c r="N241" s="226">
        <f>ROUND(L241*K241,2)</f>
        <v>0</v>
      </c>
      <c r="O241" s="226"/>
      <c r="P241" s="226"/>
      <c r="Q241" s="226"/>
      <c r="R241" s="141"/>
      <c r="T241" s="142" t="s">
        <v>5</v>
      </c>
      <c r="U241" s="43" t="s">
        <v>42</v>
      </c>
      <c r="V241" s="143">
        <v>0.24</v>
      </c>
      <c r="W241" s="143">
        <f>V241*K241</f>
        <v>14.879999999999999</v>
      </c>
      <c r="X241" s="143">
        <v>1.0000000000000001E-5</v>
      </c>
      <c r="Y241" s="143">
        <f>X241*K241</f>
        <v>6.2E-4</v>
      </c>
      <c r="Z241" s="143">
        <v>0</v>
      </c>
      <c r="AA241" s="144">
        <f>Z241*K241</f>
        <v>0</v>
      </c>
      <c r="AR241" s="20" t="s">
        <v>133</v>
      </c>
      <c r="AT241" s="20" t="s">
        <v>129</v>
      </c>
      <c r="AU241" s="20" t="s">
        <v>96</v>
      </c>
      <c r="AY241" s="20" t="s">
        <v>128</v>
      </c>
      <c r="BE241" s="145">
        <f>IF(U241="základní",N241,0)</f>
        <v>0</v>
      </c>
      <c r="BF241" s="145">
        <f>IF(U241="snížená",N241,0)</f>
        <v>0</v>
      </c>
      <c r="BG241" s="145">
        <f>IF(U241="zákl. přenesená",N241,0)</f>
        <v>0</v>
      </c>
      <c r="BH241" s="145">
        <f>IF(U241="sníž. přenesená",N241,0)</f>
        <v>0</v>
      </c>
      <c r="BI241" s="145">
        <f>IF(U241="nulová",N241,0)</f>
        <v>0</v>
      </c>
      <c r="BJ241" s="20" t="s">
        <v>85</v>
      </c>
      <c r="BK241" s="145">
        <f>ROUND(L241*K241,2)</f>
        <v>0</v>
      </c>
      <c r="BL241" s="20" t="s">
        <v>133</v>
      </c>
      <c r="BM241" s="20" t="s">
        <v>386</v>
      </c>
    </row>
    <row r="242" spans="2:65" s="11" customFormat="1" ht="31.5" customHeight="1">
      <c r="B242" s="154"/>
      <c r="C242" s="155"/>
      <c r="D242" s="155"/>
      <c r="E242" s="156" t="s">
        <v>5</v>
      </c>
      <c r="F242" s="223" t="s">
        <v>387</v>
      </c>
      <c r="G242" s="224"/>
      <c r="H242" s="224"/>
      <c r="I242" s="224"/>
      <c r="J242" s="155"/>
      <c r="K242" s="157">
        <v>62</v>
      </c>
      <c r="L242" s="157"/>
      <c r="N242" s="155"/>
      <c r="O242" s="155"/>
      <c r="P242" s="155"/>
      <c r="Q242" s="155"/>
      <c r="R242" s="158"/>
      <c r="T242" s="159"/>
      <c r="U242" s="155"/>
      <c r="V242" s="155"/>
      <c r="W242" s="155"/>
      <c r="X242" s="155"/>
      <c r="Y242" s="155"/>
      <c r="Z242" s="155"/>
      <c r="AA242" s="160"/>
      <c r="AC242" s="1"/>
      <c r="AT242" s="161" t="s">
        <v>136</v>
      </c>
      <c r="AU242" s="161" t="s">
        <v>96</v>
      </c>
      <c r="AV242" s="11" t="s">
        <v>96</v>
      </c>
      <c r="AW242" s="11" t="s">
        <v>33</v>
      </c>
      <c r="AX242" s="11" t="s">
        <v>85</v>
      </c>
      <c r="AY242" s="161" t="s">
        <v>128</v>
      </c>
    </row>
    <row r="243" spans="2:65" s="1" customFormat="1" ht="31.5" customHeight="1">
      <c r="B243" s="136"/>
      <c r="C243" s="137" t="s">
        <v>388</v>
      </c>
      <c r="D243" s="137" t="s">
        <v>129</v>
      </c>
      <c r="E243" s="138" t="s">
        <v>389</v>
      </c>
      <c r="F243" s="225" t="s">
        <v>390</v>
      </c>
      <c r="G243" s="225"/>
      <c r="H243" s="225"/>
      <c r="I243" s="225"/>
      <c r="J243" s="139" t="s">
        <v>140</v>
      </c>
      <c r="K243" s="140">
        <v>62</v>
      </c>
      <c r="L243" s="140"/>
      <c r="N243" s="226">
        <f>ROUND(L243*K243,2)</f>
        <v>0</v>
      </c>
      <c r="O243" s="226"/>
      <c r="P243" s="226"/>
      <c r="Q243" s="226"/>
      <c r="R243" s="141"/>
      <c r="T243" s="142" t="s">
        <v>5</v>
      </c>
      <c r="U243" s="43" t="s">
        <v>42</v>
      </c>
      <c r="V243" s="143">
        <v>0.104</v>
      </c>
      <c r="W243" s="143">
        <f>V243*K243</f>
        <v>6.4479999999999995</v>
      </c>
      <c r="X243" s="143">
        <v>3.4000000000000002E-4</v>
      </c>
      <c r="Y243" s="143">
        <f>X243*K243</f>
        <v>2.1080000000000002E-2</v>
      </c>
      <c r="Z243" s="143">
        <v>0</v>
      </c>
      <c r="AA243" s="144">
        <f>Z243*K243</f>
        <v>0</v>
      </c>
      <c r="AR243" s="20" t="s">
        <v>133</v>
      </c>
      <c r="AT243" s="20" t="s">
        <v>129</v>
      </c>
      <c r="AU243" s="20" t="s">
        <v>96</v>
      </c>
      <c r="AY243" s="20" t="s">
        <v>128</v>
      </c>
      <c r="BE243" s="145">
        <f>IF(U243="základní",N243,0)</f>
        <v>0</v>
      </c>
      <c r="BF243" s="145">
        <f>IF(U243="snížená",N243,0)</f>
        <v>0</v>
      </c>
      <c r="BG243" s="145">
        <f>IF(U243="zákl. přenesená",N243,0)</f>
        <v>0</v>
      </c>
      <c r="BH243" s="145">
        <f>IF(U243="sníž. přenesená",N243,0)</f>
        <v>0</v>
      </c>
      <c r="BI243" s="145">
        <f>IF(U243="nulová",N243,0)</f>
        <v>0</v>
      </c>
      <c r="BJ243" s="20" t="s">
        <v>85</v>
      </c>
      <c r="BK243" s="145">
        <f>ROUND(L243*K243,2)</f>
        <v>0</v>
      </c>
      <c r="BL243" s="20" t="s">
        <v>133</v>
      </c>
      <c r="BM243" s="20" t="s">
        <v>391</v>
      </c>
    </row>
    <row r="244" spans="2:65" s="11" customFormat="1" ht="31.5" customHeight="1">
      <c r="B244" s="154"/>
      <c r="C244" s="155"/>
      <c r="D244" s="155"/>
      <c r="E244" s="156" t="s">
        <v>5</v>
      </c>
      <c r="F244" s="223" t="s">
        <v>387</v>
      </c>
      <c r="G244" s="224"/>
      <c r="H244" s="224"/>
      <c r="I244" s="224"/>
      <c r="J244" s="155"/>
      <c r="K244" s="157">
        <v>62</v>
      </c>
      <c r="L244" s="157"/>
      <c r="N244" s="155"/>
      <c r="O244" s="155"/>
      <c r="P244" s="155"/>
      <c r="Q244" s="155"/>
      <c r="R244" s="158"/>
      <c r="T244" s="159"/>
      <c r="U244" s="155"/>
      <c r="V244" s="155"/>
      <c r="W244" s="155"/>
      <c r="X244" s="155"/>
      <c r="Y244" s="155"/>
      <c r="Z244" s="155"/>
      <c r="AA244" s="160"/>
      <c r="AC244" s="1"/>
      <c r="AT244" s="161" t="s">
        <v>136</v>
      </c>
      <c r="AU244" s="161" t="s">
        <v>96</v>
      </c>
      <c r="AV244" s="11" t="s">
        <v>96</v>
      </c>
      <c r="AW244" s="11" t="s">
        <v>33</v>
      </c>
      <c r="AX244" s="11" t="s">
        <v>85</v>
      </c>
      <c r="AY244" s="161" t="s">
        <v>128</v>
      </c>
    </row>
    <row r="245" spans="2:65" s="1" customFormat="1" ht="31.5" customHeight="1">
      <c r="B245" s="136"/>
      <c r="C245" s="137" t="s">
        <v>392</v>
      </c>
      <c r="D245" s="137" t="s">
        <v>129</v>
      </c>
      <c r="E245" s="138" t="s">
        <v>393</v>
      </c>
      <c r="F245" s="225" t="s">
        <v>394</v>
      </c>
      <c r="G245" s="225"/>
      <c r="H245" s="225"/>
      <c r="I245" s="225"/>
      <c r="J245" s="139" t="s">
        <v>140</v>
      </c>
      <c r="K245" s="140">
        <v>4.5</v>
      </c>
      <c r="L245" s="140"/>
      <c r="N245" s="226">
        <f>ROUND(L245*K245,2)</f>
        <v>0</v>
      </c>
      <c r="O245" s="226"/>
      <c r="P245" s="226"/>
      <c r="Q245" s="226"/>
      <c r="R245" s="141"/>
      <c r="T245" s="142" t="s">
        <v>5</v>
      </c>
      <c r="U245" s="43" t="s">
        <v>42</v>
      </c>
      <c r="V245" s="143">
        <v>0.26900000000000002</v>
      </c>
      <c r="W245" s="143">
        <f>V245*K245</f>
        <v>1.2105000000000001</v>
      </c>
      <c r="X245" s="143">
        <v>0.53010000000000002</v>
      </c>
      <c r="Y245" s="143">
        <f>X245*K245</f>
        <v>2.3854500000000001</v>
      </c>
      <c r="Z245" s="143">
        <v>0</v>
      </c>
      <c r="AA245" s="144">
        <f>Z245*K245</f>
        <v>0</v>
      </c>
      <c r="AR245" s="20" t="s">
        <v>133</v>
      </c>
      <c r="AT245" s="20" t="s">
        <v>129</v>
      </c>
      <c r="AU245" s="20" t="s">
        <v>96</v>
      </c>
      <c r="AY245" s="20" t="s">
        <v>128</v>
      </c>
      <c r="BE245" s="145">
        <f>IF(U245="základní",N245,0)</f>
        <v>0</v>
      </c>
      <c r="BF245" s="145">
        <f>IF(U245="snížená",N245,0)</f>
        <v>0</v>
      </c>
      <c r="BG245" s="145">
        <f>IF(U245="zákl. přenesená",N245,0)</f>
        <v>0</v>
      </c>
      <c r="BH245" s="145">
        <f>IF(U245="sníž. přenesená",N245,0)</f>
        <v>0</v>
      </c>
      <c r="BI245" s="145">
        <f>IF(U245="nulová",N245,0)</f>
        <v>0</v>
      </c>
      <c r="BJ245" s="20" t="s">
        <v>85</v>
      </c>
      <c r="BK245" s="145">
        <f>ROUND(L245*K245,2)</f>
        <v>0</v>
      </c>
      <c r="BL245" s="20" t="s">
        <v>133</v>
      </c>
      <c r="BM245" s="20" t="s">
        <v>395</v>
      </c>
    </row>
    <row r="246" spans="2:65" s="11" customFormat="1" ht="22.5" customHeight="1">
      <c r="B246" s="154"/>
      <c r="C246" s="155"/>
      <c r="D246" s="155"/>
      <c r="E246" s="156" t="s">
        <v>5</v>
      </c>
      <c r="F246" s="223" t="s">
        <v>396</v>
      </c>
      <c r="G246" s="224"/>
      <c r="H246" s="224"/>
      <c r="I246" s="224"/>
      <c r="J246" s="155"/>
      <c r="K246" s="157">
        <v>4.5</v>
      </c>
      <c r="L246" s="157"/>
      <c r="N246" s="155"/>
      <c r="O246" s="155"/>
      <c r="P246" s="155"/>
      <c r="Q246" s="155"/>
      <c r="R246" s="158"/>
      <c r="T246" s="159"/>
      <c r="U246" s="155"/>
      <c r="V246" s="155"/>
      <c r="W246" s="155"/>
      <c r="X246" s="155"/>
      <c r="Y246" s="155"/>
      <c r="Z246" s="155"/>
      <c r="AA246" s="160"/>
      <c r="AC246" s="1"/>
      <c r="AT246" s="161" t="s">
        <v>136</v>
      </c>
      <c r="AU246" s="161" t="s">
        <v>96</v>
      </c>
      <c r="AV246" s="11" t="s">
        <v>96</v>
      </c>
      <c r="AW246" s="11" t="s">
        <v>33</v>
      </c>
      <c r="AX246" s="11" t="s">
        <v>85</v>
      </c>
      <c r="AY246" s="161" t="s">
        <v>128</v>
      </c>
    </row>
    <row r="247" spans="2:65" s="9" customFormat="1" ht="29.85" customHeight="1">
      <c r="B247" s="125"/>
      <c r="C247" s="126"/>
      <c r="D247" s="135" t="s">
        <v>112</v>
      </c>
      <c r="E247" s="135"/>
      <c r="F247" s="135"/>
      <c r="G247" s="135"/>
      <c r="H247" s="135"/>
      <c r="I247" s="135"/>
      <c r="J247" s="135"/>
      <c r="K247" s="135"/>
      <c r="L247" s="135"/>
      <c r="N247" s="219">
        <f>BK247</f>
        <v>0</v>
      </c>
      <c r="O247" s="220"/>
      <c r="P247" s="220"/>
      <c r="Q247" s="220"/>
      <c r="R247" s="128"/>
      <c r="T247" s="129"/>
      <c r="U247" s="126"/>
      <c r="V247" s="126"/>
      <c r="W247" s="130">
        <f>SUM(W248:W260)</f>
        <v>1.1106750000000001</v>
      </c>
      <c r="X247" s="126"/>
      <c r="Y247" s="130">
        <f>SUM(Y248:Y260)</f>
        <v>0</v>
      </c>
      <c r="Z247" s="126"/>
      <c r="AA247" s="131">
        <f>SUM(AA248:AA260)</f>
        <v>0</v>
      </c>
      <c r="AC247" s="1"/>
      <c r="AR247" s="132" t="s">
        <v>85</v>
      </c>
      <c r="AT247" s="133" t="s">
        <v>76</v>
      </c>
      <c r="AU247" s="133" t="s">
        <v>85</v>
      </c>
      <c r="AY247" s="132" t="s">
        <v>128</v>
      </c>
      <c r="BK247" s="134">
        <f>SUM(BK248:BK260)</f>
        <v>0</v>
      </c>
    </row>
    <row r="248" spans="2:65" s="1" customFormat="1" ht="31.5" customHeight="1">
      <c r="B248" s="136"/>
      <c r="C248" s="137" t="s">
        <v>397</v>
      </c>
      <c r="D248" s="137" t="s">
        <v>129</v>
      </c>
      <c r="E248" s="138" t="s">
        <v>398</v>
      </c>
      <c r="F248" s="225" t="s">
        <v>399</v>
      </c>
      <c r="G248" s="225"/>
      <c r="H248" s="225"/>
      <c r="I248" s="225"/>
      <c r="J248" s="139" t="s">
        <v>176</v>
      </c>
      <c r="K248" s="140">
        <v>18.824999999999999</v>
      </c>
      <c r="L248" s="140"/>
      <c r="N248" s="226">
        <f>ROUND(L248*K248,2)</f>
        <v>0</v>
      </c>
      <c r="O248" s="226"/>
      <c r="P248" s="226"/>
      <c r="Q248" s="226"/>
      <c r="R248" s="141"/>
      <c r="T248" s="142" t="s">
        <v>5</v>
      </c>
      <c r="U248" s="43" t="s">
        <v>42</v>
      </c>
      <c r="V248" s="143">
        <v>3.2000000000000001E-2</v>
      </c>
      <c r="W248" s="143">
        <f>V248*K248</f>
        <v>0.60239999999999994</v>
      </c>
      <c r="X248" s="143">
        <v>0</v>
      </c>
      <c r="Y248" s="143">
        <f>X248*K248</f>
        <v>0</v>
      </c>
      <c r="Z248" s="143">
        <v>0</v>
      </c>
      <c r="AA248" s="144">
        <f>Z248*K248</f>
        <v>0</v>
      </c>
      <c r="AR248" s="20" t="s">
        <v>133</v>
      </c>
      <c r="AT248" s="20" t="s">
        <v>129</v>
      </c>
      <c r="AU248" s="20" t="s">
        <v>96</v>
      </c>
      <c r="AY248" s="20" t="s">
        <v>128</v>
      </c>
      <c r="BE248" s="145">
        <f>IF(U248="základní",N248,0)</f>
        <v>0</v>
      </c>
      <c r="BF248" s="145">
        <f>IF(U248="snížená",N248,0)</f>
        <v>0</v>
      </c>
      <c r="BG248" s="145">
        <f>IF(U248="zákl. přenesená",N248,0)</f>
        <v>0</v>
      </c>
      <c r="BH248" s="145">
        <f>IF(U248="sníž. přenesená",N248,0)</f>
        <v>0</v>
      </c>
      <c r="BI248" s="145">
        <f>IF(U248="nulová",N248,0)</f>
        <v>0</v>
      </c>
      <c r="BJ248" s="20" t="s">
        <v>85</v>
      </c>
      <c r="BK248" s="145">
        <f>ROUND(L248*K248,2)</f>
        <v>0</v>
      </c>
      <c r="BL248" s="20" t="s">
        <v>133</v>
      </c>
      <c r="BM248" s="20" t="s">
        <v>400</v>
      </c>
    </row>
    <row r="249" spans="2:65" s="10" customFormat="1" ht="22.5" customHeight="1">
      <c r="B249" s="146"/>
      <c r="C249" s="147"/>
      <c r="D249" s="147"/>
      <c r="E249" s="148" t="s">
        <v>5</v>
      </c>
      <c r="F249" s="227" t="s">
        <v>135</v>
      </c>
      <c r="G249" s="228"/>
      <c r="H249" s="228"/>
      <c r="I249" s="228"/>
      <c r="J249" s="147"/>
      <c r="K249" s="149" t="s">
        <v>5</v>
      </c>
      <c r="L249" s="149"/>
      <c r="N249" s="147"/>
      <c r="O249" s="147"/>
      <c r="P249" s="147"/>
      <c r="Q249" s="147"/>
      <c r="R249" s="150"/>
      <c r="T249" s="151"/>
      <c r="U249" s="147"/>
      <c r="V249" s="147"/>
      <c r="W249" s="147"/>
      <c r="X249" s="147"/>
      <c r="Y249" s="147"/>
      <c r="Z249" s="147"/>
      <c r="AA249" s="152"/>
      <c r="AC249" s="1"/>
      <c r="AT249" s="153" t="s">
        <v>136</v>
      </c>
      <c r="AU249" s="153" t="s">
        <v>96</v>
      </c>
      <c r="AV249" s="10" t="s">
        <v>85</v>
      </c>
      <c r="AW249" s="10" t="s">
        <v>33</v>
      </c>
      <c r="AX249" s="10" t="s">
        <v>77</v>
      </c>
      <c r="AY249" s="153" t="s">
        <v>128</v>
      </c>
    </row>
    <row r="250" spans="2:65" s="11" customFormat="1" ht="22.5" customHeight="1">
      <c r="B250" s="154"/>
      <c r="C250" s="155"/>
      <c r="D250" s="155"/>
      <c r="E250" s="156" t="s">
        <v>5</v>
      </c>
      <c r="F250" s="229" t="s">
        <v>401</v>
      </c>
      <c r="G250" s="230"/>
      <c r="H250" s="230"/>
      <c r="I250" s="230"/>
      <c r="J250" s="155"/>
      <c r="K250" s="157">
        <v>9.6</v>
      </c>
      <c r="L250" s="157"/>
      <c r="N250" s="155"/>
      <c r="O250" s="155"/>
      <c r="P250" s="155"/>
      <c r="Q250" s="155"/>
      <c r="R250" s="158"/>
      <c r="T250" s="159"/>
      <c r="U250" s="155"/>
      <c r="V250" s="155"/>
      <c r="W250" s="155"/>
      <c r="X250" s="155"/>
      <c r="Y250" s="155"/>
      <c r="Z250" s="155"/>
      <c r="AA250" s="160"/>
      <c r="AC250" s="1"/>
      <c r="AT250" s="161" t="s">
        <v>136</v>
      </c>
      <c r="AU250" s="161" t="s">
        <v>96</v>
      </c>
      <c r="AV250" s="11" t="s">
        <v>96</v>
      </c>
      <c r="AW250" s="11" t="s">
        <v>33</v>
      </c>
      <c r="AX250" s="11" t="s">
        <v>77</v>
      </c>
      <c r="AY250" s="161" t="s">
        <v>128</v>
      </c>
    </row>
    <row r="251" spans="2:65" s="11" customFormat="1" ht="22.5" customHeight="1">
      <c r="B251" s="154"/>
      <c r="C251" s="155"/>
      <c r="D251" s="155"/>
      <c r="E251" s="156" t="s">
        <v>5</v>
      </c>
      <c r="F251" s="229" t="s">
        <v>402</v>
      </c>
      <c r="G251" s="230"/>
      <c r="H251" s="230"/>
      <c r="I251" s="230"/>
      <c r="J251" s="155"/>
      <c r="K251" s="157">
        <v>9.2249999999999996</v>
      </c>
      <c r="L251" s="157"/>
      <c r="N251" s="155"/>
      <c r="O251" s="155"/>
      <c r="P251" s="155"/>
      <c r="Q251" s="155"/>
      <c r="R251" s="158"/>
      <c r="T251" s="159"/>
      <c r="U251" s="155"/>
      <c r="V251" s="155"/>
      <c r="W251" s="155"/>
      <c r="X251" s="155"/>
      <c r="Y251" s="155"/>
      <c r="Z251" s="155"/>
      <c r="AA251" s="160"/>
      <c r="AC251" s="1"/>
      <c r="AT251" s="161" t="s">
        <v>136</v>
      </c>
      <c r="AU251" s="161" t="s">
        <v>96</v>
      </c>
      <c r="AV251" s="11" t="s">
        <v>96</v>
      </c>
      <c r="AW251" s="11" t="s">
        <v>33</v>
      </c>
      <c r="AX251" s="11" t="s">
        <v>77</v>
      </c>
      <c r="AY251" s="161" t="s">
        <v>128</v>
      </c>
    </row>
    <row r="252" spans="2:65" s="12" customFormat="1" ht="22.5" customHeight="1">
      <c r="B252" s="162"/>
      <c r="C252" s="163"/>
      <c r="D252" s="163"/>
      <c r="E252" s="164" t="s">
        <v>5</v>
      </c>
      <c r="F252" s="231" t="s">
        <v>166</v>
      </c>
      <c r="G252" s="232"/>
      <c r="H252" s="232"/>
      <c r="I252" s="232"/>
      <c r="J252" s="163"/>
      <c r="K252" s="165">
        <v>18.824999999999999</v>
      </c>
      <c r="L252" s="165"/>
      <c r="N252" s="163"/>
      <c r="O252" s="163"/>
      <c r="P252" s="163"/>
      <c r="Q252" s="163"/>
      <c r="R252" s="166"/>
      <c r="T252" s="167"/>
      <c r="U252" s="163"/>
      <c r="V252" s="163"/>
      <c r="W252" s="163"/>
      <c r="X252" s="163"/>
      <c r="Y252" s="163"/>
      <c r="Z252" s="163"/>
      <c r="AA252" s="168"/>
      <c r="AC252" s="1"/>
      <c r="AT252" s="169" t="s">
        <v>136</v>
      </c>
      <c r="AU252" s="169" t="s">
        <v>96</v>
      </c>
      <c r="AV252" s="12" t="s">
        <v>133</v>
      </c>
      <c r="AW252" s="12" t="s">
        <v>33</v>
      </c>
      <c r="AX252" s="12" t="s">
        <v>85</v>
      </c>
      <c r="AY252" s="169" t="s">
        <v>128</v>
      </c>
    </row>
    <row r="253" spans="2:65" s="1" customFormat="1" ht="31.5" customHeight="1">
      <c r="B253" s="136"/>
      <c r="C253" s="137" t="s">
        <v>403</v>
      </c>
      <c r="D253" s="137" t="s">
        <v>129</v>
      </c>
      <c r="E253" s="138" t="s">
        <v>404</v>
      </c>
      <c r="F253" s="225" t="s">
        <v>405</v>
      </c>
      <c r="G253" s="225"/>
      <c r="H253" s="225"/>
      <c r="I253" s="225"/>
      <c r="J253" s="139" t="s">
        <v>176</v>
      </c>
      <c r="K253" s="140">
        <v>169.42500000000001</v>
      </c>
      <c r="L253" s="140"/>
      <c r="N253" s="226">
        <f>ROUND(L253*K253,2)</f>
        <v>0</v>
      </c>
      <c r="O253" s="226"/>
      <c r="P253" s="226"/>
      <c r="Q253" s="226"/>
      <c r="R253" s="141"/>
      <c r="T253" s="142" t="s">
        <v>5</v>
      </c>
      <c r="U253" s="43" t="s">
        <v>42</v>
      </c>
      <c r="V253" s="143">
        <v>3.0000000000000001E-3</v>
      </c>
      <c r="W253" s="143">
        <f>V253*K253</f>
        <v>0.50827500000000003</v>
      </c>
      <c r="X253" s="143">
        <v>0</v>
      </c>
      <c r="Y253" s="143">
        <f>X253*K253</f>
        <v>0</v>
      </c>
      <c r="Z253" s="143">
        <v>0</v>
      </c>
      <c r="AA253" s="144">
        <f>Z253*K253</f>
        <v>0</v>
      </c>
      <c r="AR253" s="20" t="s">
        <v>133</v>
      </c>
      <c r="AT253" s="20" t="s">
        <v>129</v>
      </c>
      <c r="AU253" s="20" t="s">
        <v>96</v>
      </c>
      <c r="AY253" s="20" t="s">
        <v>128</v>
      </c>
      <c r="BE253" s="145">
        <f>IF(U253="základní",N253,0)</f>
        <v>0</v>
      </c>
      <c r="BF253" s="145">
        <f>IF(U253="snížená",N253,0)</f>
        <v>0</v>
      </c>
      <c r="BG253" s="145">
        <f>IF(U253="zákl. přenesená",N253,0)</f>
        <v>0</v>
      </c>
      <c r="BH253" s="145">
        <f>IF(U253="sníž. přenesená",N253,0)</f>
        <v>0</v>
      </c>
      <c r="BI253" s="145">
        <f>IF(U253="nulová",N253,0)</f>
        <v>0</v>
      </c>
      <c r="BJ253" s="20" t="s">
        <v>85</v>
      </c>
      <c r="BK253" s="145">
        <f>ROUND(L253*K253,2)</f>
        <v>0</v>
      </c>
      <c r="BL253" s="20" t="s">
        <v>133</v>
      </c>
      <c r="BM253" s="20" t="s">
        <v>406</v>
      </c>
    </row>
    <row r="254" spans="2:65" s="11" customFormat="1" ht="22.5" customHeight="1">
      <c r="B254" s="154"/>
      <c r="C254" s="155"/>
      <c r="D254" s="155"/>
      <c r="E254" s="156" t="s">
        <v>5</v>
      </c>
      <c r="F254" s="223" t="s">
        <v>407</v>
      </c>
      <c r="G254" s="224"/>
      <c r="H254" s="224"/>
      <c r="I254" s="224"/>
      <c r="J254" s="155"/>
      <c r="K254" s="157">
        <v>169.42500000000001</v>
      </c>
      <c r="L254" s="157"/>
      <c r="N254" s="155"/>
      <c r="O254" s="155"/>
      <c r="P254" s="155"/>
      <c r="Q254" s="155"/>
      <c r="R254" s="158"/>
      <c r="T254" s="159"/>
      <c r="U254" s="155"/>
      <c r="V254" s="155"/>
      <c r="W254" s="155"/>
      <c r="X254" s="155"/>
      <c r="Y254" s="155"/>
      <c r="Z254" s="155"/>
      <c r="AA254" s="160"/>
      <c r="AC254" s="1"/>
      <c r="AT254" s="161" t="s">
        <v>136</v>
      </c>
      <c r="AU254" s="161" t="s">
        <v>96</v>
      </c>
      <c r="AV254" s="11" t="s">
        <v>96</v>
      </c>
      <c r="AW254" s="11" t="s">
        <v>33</v>
      </c>
      <c r="AX254" s="11" t="s">
        <v>85</v>
      </c>
      <c r="AY254" s="161" t="s">
        <v>128</v>
      </c>
    </row>
    <row r="255" spans="2:65" s="1" customFormat="1" ht="31.5" customHeight="1">
      <c r="B255" s="136"/>
      <c r="C255" s="137" t="s">
        <v>408</v>
      </c>
      <c r="D255" s="137" t="s">
        <v>129</v>
      </c>
      <c r="E255" s="138" t="s">
        <v>409</v>
      </c>
      <c r="F255" s="225" t="s">
        <v>410</v>
      </c>
      <c r="G255" s="225"/>
      <c r="H255" s="225"/>
      <c r="I255" s="225"/>
      <c r="J255" s="139" t="s">
        <v>176</v>
      </c>
      <c r="K255" s="140">
        <v>11.475</v>
      </c>
      <c r="L255" s="140"/>
      <c r="N255" s="226">
        <f>ROUND(L255*K255,2)</f>
        <v>0</v>
      </c>
      <c r="O255" s="226"/>
      <c r="P255" s="226"/>
      <c r="Q255" s="226"/>
      <c r="R255" s="141"/>
      <c r="T255" s="142" t="s">
        <v>5</v>
      </c>
      <c r="U255" s="43" t="s">
        <v>42</v>
      </c>
      <c r="V255" s="143">
        <v>0</v>
      </c>
      <c r="W255" s="143">
        <f>V255*K255</f>
        <v>0</v>
      </c>
      <c r="X255" s="143">
        <v>0</v>
      </c>
      <c r="Y255" s="143">
        <f>X255*K255</f>
        <v>0</v>
      </c>
      <c r="Z255" s="143">
        <v>0</v>
      </c>
      <c r="AA255" s="144">
        <f>Z255*K255</f>
        <v>0</v>
      </c>
      <c r="AR255" s="20" t="s">
        <v>133</v>
      </c>
      <c r="AT255" s="20" t="s">
        <v>129</v>
      </c>
      <c r="AU255" s="20" t="s">
        <v>96</v>
      </c>
      <c r="AY255" s="20" t="s">
        <v>128</v>
      </c>
      <c r="BE255" s="145">
        <f>IF(U255="základní",N255,0)</f>
        <v>0</v>
      </c>
      <c r="BF255" s="145">
        <f>IF(U255="snížená",N255,0)</f>
        <v>0</v>
      </c>
      <c r="BG255" s="145">
        <f>IF(U255="zákl. přenesená",N255,0)</f>
        <v>0</v>
      </c>
      <c r="BH255" s="145">
        <f>IF(U255="sníž. přenesená",N255,0)</f>
        <v>0</v>
      </c>
      <c r="BI255" s="145">
        <f>IF(U255="nulová",N255,0)</f>
        <v>0</v>
      </c>
      <c r="BJ255" s="20" t="s">
        <v>85</v>
      </c>
      <c r="BK255" s="145">
        <f>ROUND(L255*K255,2)</f>
        <v>0</v>
      </c>
      <c r="BL255" s="20" t="s">
        <v>133</v>
      </c>
      <c r="BM255" s="20" t="s">
        <v>411</v>
      </c>
    </row>
    <row r="256" spans="2:65" s="11" customFormat="1" ht="22.5" customHeight="1">
      <c r="B256" s="154"/>
      <c r="C256" s="155"/>
      <c r="D256" s="155"/>
      <c r="E256" s="156" t="s">
        <v>5</v>
      </c>
      <c r="F256" s="223" t="s">
        <v>412</v>
      </c>
      <c r="G256" s="224"/>
      <c r="H256" s="224"/>
      <c r="I256" s="224"/>
      <c r="J256" s="155"/>
      <c r="K256" s="157">
        <v>11.475</v>
      </c>
      <c r="L256" s="157"/>
      <c r="N256" s="155"/>
      <c r="O256" s="155"/>
      <c r="P256" s="155"/>
      <c r="Q256" s="155"/>
      <c r="R256" s="158"/>
      <c r="T256" s="159"/>
      <c r="U256" s="155"/>
      <c r="V256" s="155"/>
      <c r="W256" s="155"/>
      <c r="X256" s="155"/>
      <c r="Y256" s="155"/>
      <c r="Z256" s="155"/>
      <c r="AA256" s="160"/>
      <c r="AC256" s="1"/>
      <c r="AT256" s="161" t="s">
        <v>136</v>
      </c>
      <c r="AU256" s="161" t="s">
        <v>96</v>
      </c>
      <c r="AV256" s="11" t="s">
        <v>96</v>
      </c>
      <c r="AW256" s="11" t="s">
        <v>33</v>
      </c>
      <c r="AX256" s="11" t="s">
        <v>85</v>
      </c>
      <c r="AY256" s="161" t="s">
        <v>128</v>
      </c>
    </row>
    <row r="257" spans="2:65" s="1" customFormat="1" ht="31.5" customHeight="1">
      <c r="B257" s="136"/>
      <c r="C257" s="137" t="s">
        <v>413</v>
      </c>
      <c r="D257" s="137" t="s">
        <v>129</v>
      </c>
      <c r="E257" s="138" t="s">
        <v>414</v>
      </c>
      <c r="F257" s="225" t="s">
        <v>415</v>
      </c>
      <c r="G257" s="225"/>
      <c r="H257" s="225"/>
      <c r="I257" s="225"/>
      <c r="J257" s="139" t="s">
        <v>176</v>
      </c>
      <c r="K257" s="140">
        <v>443.1</v>
      </c>
      <c r="L257" s="140"/>
      <c r="N257" s="226">
        <f>ROUND(L257*K257,2)</f>
        <v>0</v>
      </c>
      <c r="O257" s="226"/>
      <c r="P257" s="226"/>
      <c r="Q257" s="226"/>
      <c r="R257" s="141"/>
      <c r="T257" s="142" t="s">
        <v>5</v>
      </c>
      <c r="U257" s="43" t="s">
        <v>42</v>
      </c>
      <c r="V257" s="143">
        <v>0</v>
      </c>
      <c r="W257" s="143">
        <f>V257*K257</f>
        <v>0</v>
      </c>
      <c r="X257" s="143">
        <v>0</v>
      </c>
      <c r="Y257" s="143">
        <f>X257*K257</f>
        <v>0</v>
      </c>
      <c r="Z257" s="143">
        <v>0</v>
      </c>
      <c r="AA257" s="144">
        <f>Z257*K257</f>
        <v>0</v>
      </c>
      <c r="AR257" s="20" t="s">
        <v>133</v>
      </c>
      <c r="AT257" s="20" t="s">
        <v>129</v>
      </c>
      <c r="AU257" s="20" t="s">
        <v>96</v>
      </c>
      <c r="AY257" s="20" t="s">
        <v>128</v>
      </c>
      <c r="BE257" s="145">
        <f>IF(U257="základní",N257,0)</f>
        <v>0</v>
      </c>
      <c r="BF257" s="145">
        <f>IF(U257="snížená",N257,0)</f>
        <v>0</v>
      </c>
      <c r="BG257" s="145">
        <f>IF(U257="zákl. přenesená",N257,0)</f>
        <v>0</v>
      </c>
      <c r="BH257" s="145">
        <f>IF(U257="sníž. přenesená",N257,0)</f>
        <v>0</v>
      </c>
      <c r="BI257" s="145">
        <f>IF(U257="nulová",N257,0)</f>
        <v>0</v>
      </c>
      <c r="BJ257" s="20" t="s">
        <v>85</v>
      </c>
      <c r="BK257" s="145">
        <f>ROUND(L257*K257,2)</f>
        <v>0</v>
      </c>
      <c r="BL257" s="20" t="s">
        <v>133</v>
      </c>
      <c r="BM257" s="20" t="s">
        <v>416</v>
      </c>
    </row>
    <row r="258" spans="2:65" s="11" customFormat="1" ht="22.5" customHeight="1">
      <c r="B258" s="154"/>
      <c r="C258" s="155"/>
      <c r="D258" s="155"/>
      <c r="E258" s="156" t="s">
        <v>5</v>
      </c>
      <c r="F258" s="223" t="s">
        <v>417</v>
      </c>
      <c r="G258" s="224"/>
      <c r="H258" s="224"/>
      <c r="I258" s="224"/>
      <c r="J258" s="155"/>
      <c r="K258" s="157">
        <v>83.5</v>
      </c>
      <c r="L258" s="157"/>
      <c r="N258" s="155"/>
      <c r="O258" s="155"/>
      <c r="P258" s="155"/>
      <c r="Q258" s="155"/>
      <c r="R258" s="158"/>
      <c r="T258" s="159"/>
      <c r="U258" s="155"/>
      <c r="V258" s="155"/>
      <c r="W258" s="155"/>
      <c r="X258" s="155"/>
      <c r="Y258" s="155"/>
      <c r="Z258" s="155"/>
      <c r="AA258" s="160"/>
      <c r="AC258" s="1"/>
      <c r="AT258" s="161" t="s">
        <v>136</v>
      </c>
      <c r="AU258" s="161" t="s">
        <v>96</v>
      </c>
      <c r="AV258" s="11" t="s">
        <v>96</v>
      </c>
      <c r="AW258" s="11" t="s">
        <v>33</v>
      </c>
      <c r="AX258" s="11" t="s">
        <v>77</v>
      </c>
      <c r="AY258" s="161" t="s">
        <v>128</v>
      </c>
    </row>
    <row r="259" spans="2:65" s="11" customFormat="1" ht="22.5" customHeight="1">
      <c r="B259" s="154"/>
      <c r="C259" s="155"/>
      <c r="D259" s="155"/>
      <c r="E259" s="156" t="s">
        <v>5</v>
      </c>
      <c r="F259" s="229" t="s">
        <v>418</v>
      </c>
      <c r="G259" s="230"/>
      <c r="H259" s="230"/>
      <c r="I259" s="230"/>
      <c r="J259" s="155"/>
      <c r="K259" s="157">
        <v>359.6</v>
      </c>
      <c r="L259" s="157"/>
      <c r="N259" s="155"/>
      <c r="O259" s="155"/>
      <c r="P259" s="155"/>
      <c r="Q259" s="155"/>
      <c r="R259" s="158"/>
      <c r="T259" s="159"/>
      <c r="U259" s="155"/>
      <c r="V259" s="155"/>
      <c r="W259" s="155"/>
      <c r="X259" s="155"/>
      <c r="Y259" s="155"/>
      <c r="Z259" s="155"/>
      <c r="AA259" s="160"/>
      <c r="AC259" s="1"/>
      <c r="AT259" s="161" t="s">
        <v>136</v>
      </c>
      <c r="AU259" s="161" t="s">
        <v>96</v>
      </c>
      <c r="AV259" s="11" t="s">
        <v>96</v>
      </c>
      <c r="AW259" s="11" t="s">
        <v>33</v>
      </c>
      <c r="AX259" s="11" t="s">
        <v>77</v>
      </c>
      <c r="AY259" s="161" t="s">
        <v>128</v>
      </c>
    </row>
    <row r="260" spans="2:65" s="12" customFormat="1" ht="22.5" customHeight="1">
      <c r="B260" s="162"/>
      <c r="C260" s="163"/>
      <c r="D260" s="163"/>
      <c r="E260" s="164" t="s">
        <v>5</v>
      </c>
      <c r="F260" s="231" t="s">
        <v>166</v>
      </c>
      <c r="G260" s="232"/>
      <c r="H260" s="232"/>
      <c r="I260" s="232"/>
      <c r="J260" s="163"/>
      <c r="K260" s="165">
        <v>443.1</v>
      </c>
      <c r="L260" s="165"/>
      <c r="N260" s="163"/>
      <c r="O260" s="163"/>
      <c r="P260" s="163"/>
      <c r="Q260" s="163"/>
      <c r="R260" s="166"/>
      <c r="T260" s="167"/>
      <c r="U260" s="163"/>
      <c r="V260" s="163"/>
      <c r="W260" s="163"/>
      <c r="X260" s="163"/>
      <c r="Y260" s="163"/>
      <c r="Z260" s="163"/>
      <c r="AA260" s="168"/>
      <c r="AC260" s="1"/>
      <c r="AT260" s="169" t="s">
        <v>136</v>
      </c>
      <c r="AU260" s="169" t="s">
        <v>96</v>
      </c>
      <c r="AV260" s="12" t="s">
        <v>133</v>
      </c>
      <c r="AW260" s="12" t="s">
        <v>33</v>
      </c>
      <c r="AX260" s="12" t="s">
        <v>85</v>
      </c>
      <c r="AY260" s="169" t="s">
        <v>128</v>
      </c>
    </row>
    <row r="261" spans="2:65" s="9" customFormat="1" ht="29.85" customHeight="1">
      <c r="B261" s="125"/>
      <c r="C261" s="126"/>
      <c r="D261" s="135" t="s">
        <v>113</v>
      </c>
      <c r="E261" s="135"/>
      <c r="F261" s="135"/>
      <c r="G261" s="135"/>
      <c r="H261" s="135"/>
      <c r="I261" s="135"/>
      <c r="J261" s="135"/>
      <c r="K261" s="135"/>
      <c r="L261" s="135"/>
      <c r="N261" s="219">
        <f>BK261</f>
        <v>0</v>
      </c>
      <c r="O261" s="220"/>
      <c r="P261" s="220"/>
      <c r="Q261" s="220"/>
      <c r="R261" s="128"/>
      <c r="T261" s="129"/>
      <c r="U261" s="126"/>
      <c r="V261" s="126"/>
      <c r="W261" s="130">
        <f>W262</f>
        <v>110.34654700000002</v>
      </c>
      <c r="X261" s="126"/>
      <c r="Y261" s="130">
        <f>Y262</f>
        <v>0</v>
      </c>
      <c r="Z261" s="126"/>
      <c r="AA261" s="131">
        <f>AA262</f>
        <v>0</v>
      </c>
      <c r="AC261" s="1"/>
      <c r="AR261" s="132" t="s">
        <v>85</v>
      </c>
      <c r="AT261" s="133" t="s">
        <v>76</v>
      </c>
      <c r="AU261" s="133" t="s">
        <v>85</v>
      </c>
      <c r="AY261" s="132" t="s">
        <v>128</v>
      </c>
      <c r="BK261" s="134">
        <f>BK262</f>
        <v>0</v>
      </c>
    </row>
    <row r="262" spans="2:65" s="1" customFormat="1" ht="31.5" customHeight="1">
      <c r="B262" s="136"/>
      <c r="C262" s="137" t="s">
        <v>419</v>
      </c>
      <c r="D262" s="137" t="s">
        <v>129</v>
      </c>
      <c r="E262" s="138" t="s">
        <v>420</v>
      </c>
      <c r="F262" s="225" t="s">
        <v>421</v>
      </c>
      <c r="G262" s="225"/>
      <c r="H262" s="225"/>
      <c r="I262" s="225"/>
      <c r="J262" s="139" t="s">
        <v>176</v>
      </c>
      <c r="K262" s="140">
        <v>277.95100000000002</v>
      </c>
      <c r="L262" s="140"/>
      <c r="N262" s="226">
        <f>ROUND(L262*K262,2)</f>
        <v>0</v>
      </c>
      <c r="O262" s="226"/>
      <c r="P262" s="226"/>
      <c r="Q262" s="226"/>
      <c r="R262" s="141"/>
      <c r="T262" s="142" t="s">
        <v>5</v>
      </c>
      <c r="U262" s="174" t="s">
        <v>42</v>
      </c>
      <c r="V262" s="175">
        <v>0.39700000000000002</v>
      </c>
      <c r="W262" s="175">
        <f>V262*K262</f>
        <v>110.34654700000002</v>
      </c>
      <c r="X262" s="175">
        <v>0</v>
      </c>
      <c r="Y262" s="175">
        <f>X262*K262</f>
        <v>0</v>
      </c>
      <c r="Z262" s="175">
        <v>0</v>
      </c>
      <c r="AA262" s="176">
        <f>Z262*K262</f>
        <v>0</v>
      </c>
      <c r="AR262" s="20" t="s">
        <v>133</v>
      </c>
      <c r="AT262" s="20" t="s">
        <v>129</v>
      </c>
      <c r="AU262" s="20" t="s">
        <v>96</v>
      </c>
      <c r="AY262" s="20" t="s">
        <v>128</v>
      </c>
      <c r="BE262" s="145">
        <f>IF(U262="základní",N262,0)</f>
        <v>0</v>
      </c>
      <c r="BF262" s="145">
        <f>IF(U262="snížená",N262,0)</f>
        <v>0</v>
      </c>
      <c r="BG262" s="145">
        <f>IF(U262="zákl. přenesená",N262,0)</f>
        <v>0</v>
      </c>
      <c r="BH262" s="145">
        <f>IF(U262="sníž. přenesená",N262,0)</f>
        <v>0</v>
      </c>
      <c r="BI262" s="145">
        <f>IF(U262="nulová",N262,0)</f>
        <v>0</v>
      </c>
      <c r="BJ262" s="20" t="s">
        <v>85</v>
      </c>
      <c r="BK262" s="145">
        <f>ROUND(L262*K262,2)</f>
        <v>0</v>
      </c>
      <c r="BL262" s="20" t="s">
        <v>133</v>
      </c>
      <c r="BM262" s="20" t="s">
        <v>422</v>
      </c>
    </row>
    <row r="263" spans="2:65" s="1" customFormat="1" ht="6.95" customHeight="1">
      <c r="B263" s="58"/>
      <c r="C263" s="59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60"/>
    </row>
  </sheetData>
  <mergeCells count="263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N121:Q121"/>
    <mergeCell ref="F122:I122"/>
    <mergeCell ref="F123:I123"/>
    <mergeCell ref="F124:I124"/>
    <mergeCell ref="N124:Q124"/>
    <mergeCell ref="F125:I125"/>
    <mergeCell ref="F126:I126"/>
    <mergeCell ref="N126:Q126"/>
    <mergeCell ref="F127:I127"/>
    <mergeCell ref="F128:I128"/>
    <mergeCell ref="F129:I129"/>
    <mergeCell ref="N129:Q129"/>
    <mergeCell ref="F130:I130"/>
    <mergeCell ref="F131:I131"/>
    <mergeCell ref="N131:Q131"/>
    <mergeCell ref="F132:I132"/>
    <mergeCell ref="F133:I133"/>
    <mergeCell ref="N133:Q133"/>
    <mergeCell ref="F134:I134"/>
    <mergeCell ref="F135:I135"/>
    <mergeCell ref="F136:I136"/>
    <mergeCell ref="F137:I137"/>
    <mergeCell ref="F138:I138"/>
    <mergeCell ref="N138:Q138"/>
    <mergeCell ref="F139:I139"/>
    <mergeCell ref="F140:I140"/>
    <mergeCell ref="F141:I141"/>
    <mergeCell ref="N141:Q141"/>
    <mergeCell ref="F142:I142"/>
    <mergeCell ref="F143:I143"/>
    <mergeCell ref="N143:Q143"/>
    <mergeCell ref="F144:I144"/>
    <mergeCell ref="F145:I145"/>
    <mergeCell ref="F146:I146"/>
    <mergeCell ref="F147:I147"/>
    <mergeCell ref="F148:I148"/>
    <mergeCell ref="N148:Q148"/>
    <mergeCell ref="F149:I149"/>
    <mergeCell ref="F150:I150"/>
    <mergeCell ref="F151:I151"/>
    <mergeCell ref="F152:I152"/>
    <mergeCell ref="F153:I153"/>
    <mergeCell ref="N153:Q153"/>
    <mergeCell ref="F154:I154"/>
    <mergeCell ref="F155:I155"/>
    <mergeCell ref="N155:Q155"/>
    <mergeCell ref="F156:I156"/>
    <mergeCell ref="F157:I157"/>
    <mergeCell ref="F158:I158"/>
    <mergeCell ref="F159:I159"/>
    <mergeCell ref="F160:I160"/>
    <mergeCell ref="F162:I162"/>
    <mergeCell ref="N162:Q162"/>
    <mergeCell ref="F163:I163"/>
    <mergeCell ref="F164:I164"/>
    <mergeCell ref="N164:Q164"/>
    <mergeCell ref="F165:I165"/>
    <mergeCell ref="F166:I166"/>
    <mergeCell ref="N166:Q166"/>
    <mergeCell ref="F167:I167"/>
    <mergeCell ref="F169:I169"/>
    <mergeCell ref="N169:Q169"/>
    <mergeCell ref="F170:I170"/>
    <mergeCell ref="F171:I171"/>
    <mergeCell ref="N171:Q171"/>
    <mergeCell ref="F173:I173"/>
    <mergeCell ref="N173:Q173"/>
    <mergeCell ref="F174:I174"/>
    <mergeCell ref="F175:I175"/>
    <mergeCell ref="F176:I176"/>
    <mergeCell ref="F177:I177"/>
    <mergeCell ref="F178:I178"/>
    <mergeCell ref="F179:I179"/>
    <mergeCell ref="F180:I180"/>
    <mergeCell ref="N180:Q180"/>
    <mergeCell ref="N200:Q200"/>
    <mergeCell ref="F201:I201"/>
    <mergeCell ref="F181:I181"/>
    <mergeCell ref="F182:I182"/>
    <mergeCell ref="F183:I183"/>
    <mergeCell ref="N183:Q183"/>
    <mergeCell ref="F184:I184"/>
    <mergeCell ref="F185:I185"/>
    <mergeCell ref="F186:I186"/>
    <mergeCell ref="N186:Q186"/>
    <mergeCell ref="F187:I187"/>
    <mergeCell ref="N193:Q193"/>
    <mergeCell ref="F194:I194"/>
    <mergeCell ref="F195:I195"/>
    <mergeCell ref="N195:Q195"/>
    <mergeCell ref="F196:I196"/>
    <mergeCell ref="F197:I197"/>
    <mergeCell ref="N197:Q197"/>
    <mergeCell ref="F188:I188"/>
    <mergeCell ref="N188:Q188"/>
    <mergeCell ref="F189:I189"/>
    <mergeCell ref="F190:I190"/>
    <mergeCell ref="N190:Q190"/>
    <mergeCell ref="F191:I191"/>
    <mergeCell ref="F192:I192"/>
    <mergeCell ref="F211:I211"/>
    <mergeCell ref="N211:Q211"/>
    <mergeCell ref="F212:I212"/>
    <mergeCell ref="N212:Q212"/>
    <mergeCell ref="F213:I213"/>
    <mergeCell ref="N213:Q213"/>
    <mergeCell ref="F214:I214"/>
    <mergeCell ref="N214:Q214"/>
    <mergeCell ref="F215:I215"/>
    <mergeCell ref="F216:I216"/>
    <mergeCell ref="N216:Q216"/>
    <mergeCell ref="F217:I217"/>
    <mergeCell ref="N217:Q217"/>
    <mergeCell ref="F218:I218"/>
    <mergeCell ref="F219:I219"/>
    <mergeCell ref="N219:Q219"/>
    <mergeCell ref="F221:I221"/>
    <mergeCell ref="N221:Q221"/>
    <mergeCell ref="N220:Q220"/>
    <mergeCell ref="F222:I222"/>
    <mergeCell ref="F223:I223"/>
    <mergeCell ref="N223:Q223"/>
    <mergeCell ref="F224:I224"/>
    <mergeCell ref="N224:Q224"/>
    <mergeCell ref="F225:I225"/>
    <mergeCell ref="N225:Q225"/>
    <mergeCell ref="F226:I226"/>
    <mergeCell ref="N226:Q226"/>
    <mergeCell ref="F227:I227"/>
    <mergeCell ref="N227:Q227"/>
    <mergeCell ref="F228:I228"/>
    <mergeCell ref="N228:Q228"/>
    <mergeCell ref="F229:I229"/>
    <mergeCell ref="N229:Q229"/>
    <mergeCell ref="F230:I230"/>
    <mergeCell ref="N230:Q230"/>
    <mergeCell ref="F231:I231"/>
    <mergeCell ref="F232:I232"/>
    <mergeCell ref="N232:Q232"/>
    <mergeCell ref="F233:I233"/>
    <mergeCell ref="F234:I234"/>
    <mergeCell ref="N241:Q241"/>
    <mergeCell ref="F242:I242"/>
    <mergeCell ref="F243:I243"/>
    <mergeCell ref="N243:Q243"/>
    <mergeCell ref="F235:I235"/>
    <mergeCell ref="F236:I236"/>
    <mergeCell ref="N236:Q236"/>
    <mergeCell ref="F237:I237"/>
    <mergeCell ref="N237:Q237"/>
    <mergeCell ref="F238:I238"/>
    <mergeCell ref="N238:Q238"/>
    <mergeCell ref="F239:I239"/>
    <mergeCell ref="F240:I240"/>
    <mergeCell ref="N240:Q240"/>
    <mergeCell ref="F241:I241"/>
    <mergeCell ref="F262:I262"/>
    <mergeCell ref="N262:Q262"/>
    <mergeCell ref="N261:Q261"/>
    <mergeCell ref="F250:I250"/>
    <mergeCell ref="F251:I251"/>
    <mergeCell ref="F252:I252"/>
    <mergeCell ref="F253:I253"/>
    <mergeCell ref="N253:Q253"/>
    <mergeCell ref="F254:I254"/>
    <mergeCell ref="F255:I255"/>
    <mergeCell ref="N255:Q255"/>
    <mergeCell ref="N247:Q247"/>
    <mergeCell ref="F256:I256"/>
    <mergeCell ref="F257:I257"/>
    <mergeCell ref="N257:Q257"/>
    <mergeCell ref="F258:I258"/>
    <mergeCell ref="F259:I259"/>
    <mergeCell ref="F260:I260"/>
    <mergeCell ref="F244:I244"/>
    <mergeCell ref="F245:I245"/>
    <mergeCell ref="N245:Q245"/>
    <mergeCell ref="F246:I246"/>
    <mergeCell ref="F248:I248"/>
    <mergeCell ref="N248:Q248"/>
    <mergeCell ref="F249:I249"/>
    <mergeCell ref="H1:K1"/>
    <mergeCell ref="S2:AC2"/>
    <mergeCell ref="N118:Q118"/>
    <mergeCell ref="N119:Q119"/>
    <mergeCell ref="N120:Q120"/>
    <mergeCell ref="N161:Q161"/>
    <mergeCell ref="N168:Q168"/>
    <mergeCell ref="N172:Q172"/>
    <mergeCell ref="N210:Q210"/>
    <mergeCell ref="F203:I203"/>
    <mergeCell ref="F204:I204"/>
    <mergeCell ref="N204:Q204"/>
    <mergeCell ref="F205:I205"/>
    <mergeCell ref="F206:I206"/>
    <mergeCell ref="F207:I207"/>
    <mergeCell ref="F208:I208"/>
    <mergeCell ref="F209:I209"/>
    <mergeCell ref="N209:Q209"/>
    <mergeCell ref="F198:I198"/>
    <mergeCell ref="F199:I199"/>
    <mergeCell ref="F200:I200"/>
    <mergeCell ref="F202:I202"/>
    <mergeCell ref="N202:Q202"/>
    <mergeCell ref="F193:I193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 200, IO 201 - Komunika...</vt:lpstr>
      <vt:lpstr>'IO 200, IO 201 - Komunika...'!Názvy_tisku</vt:lpstr>
      <vt:lpstr>'Rekapitulace stavby'!Názvy_tisku</vt:lpstr>
      <vt:lpstr>'IO 200, IO 201 - Komunika...'!Oblast_tisku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edot-PC\edot</dc:creator>
  <cp:lastModifiedBy>Uživatel</cp:lastModifiedBy>
  <dcterms:created xsi:type="dcterms:W3CDTF">2017-07-19T10:06:17Z</dcterms:created>
  <dcterms:modified xsi:type="dcterms:W3CDTF">2017-07-19T12:31:37Z</dcterms:modified>
</cp:coreProperties>
</file>